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1_Sr_separation_from_cementitious_matrices/Data/6_Decontamination_data/"/>
    </mc:Choice>
  </mc:AlternateContent>
  <xr:revisionPtr revIDLastSave="331" documentId="11_C2895D3AEAF5BB0D3A3C6F38E35E75B5D7C3FD3C" xr6:coauthVersionLast="47" xr6:coauthVersionMax="47" xr10:uidLastSave="{3E6BDA95-03A7-4FD2-90A6-1846AFF43244}"/>
  <bookViews>
    <workbookView xWindow="28680" yWindow="-120" windowWidth="29040" windowHeight="15840" activeTab="4" xr2:uid="{00000000-000D-0000-FFFF-FFFF00000000}"/>
  </bookViews>
  <sheets>
    <sheet name="Raw data" sheetId="1" r:id="rId1"/>
    <sheet name="Sheet1" sheetId="9" r:id="rId2"/>
    <sheet name="Calculations" sheetId="3" r:id="rId3"/>
    <sheet name="calculated data" sheetId="4" r:id="rId4"/>
    <sheet name="Percentage data" sheetId="5" r:id="rId5"/>
    <sheet name="LOQ data" sheetId="6" r:id="rId6"/>
    <sheet name="Pa234 calculation" sheetId="7" r:id="rId7"/>
    <sheet name="Decontamination data" sheetId="8" r:id="rId8"/>
    <sheet name="ValueList_Helper" sheetId="2" state="hidden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97" i="1" l="1"/>
  <c r="AL97" i="1"/>
  <c r="AI97" i="1"/>
  <c r="AF97" i="1"/>
  <c r="AC97" i="1"/>
  <c r="Z97" i="1"/>
  <c r="W97" i="1"/>
  <c r="T97" i="1"/>
  <c r="Z3" i="5"/>
  <c r="U45" i="4" l="1"/>
  <c r="F45" i="4" l="1"/>
  <c r="AO45" i="4" l="1"/>
  <c r="AP45" i="4" s="1"/>
  <c r="AJ45" i="4"/>
  <c r="AE45" i="4"/>
  <c r="AF45" i="4" s="1"/>
  <c r="Z45" i="4"/>
  <c r="P45" i="4"/>
  <c r="K45" i="4"/>
  <c r="B56" i="4"/>
  <c r="G45" i="4"/>
  <c r="AK45" i="4" l="1"/>
  <c r="AA45" i="4"/>
  <c r="V45" i="4"/>
  <c r="Q45" i="4"/>
  <c r="L45" i="4"/>
  <c r="EU3" i="9" l="1"/>
  <c r="EI3" i="9"/>
  <c r="DW3" i="9"/>
  <c r="DK3" i="9"/>
  <c r="CY3" i="9"/>
  <c r="CM3" i="9"/>
  <c r="CA3" i="9"/>
  <c r="BO3" i="9"/>
  <c r="BC3" i="9"/>
  <c r="AQ3" i="9"/>
  <c r="AE3" i="9"/>
  <c r="S3" i="9"/>
  <c r="EM46" i="9"/>
  <c r="EL46" i="9"/>
  <c r="EM45" i="9"/>
  <c r="EL45" i="9"/>
  <c r="EM44" i="9"/>
  <c r="EL44" i="9"/>
  <c r="EM43" i="9"/>
  <c r="EL43" i="9"/>
  <c r="EM42" i="9"/>
  <c r="EL42" i="9"/>
  <c r="EM41" i="9"/>
  <c r="EL41" i="9"/>
  <c r="EM40" i="9"/>
  <c r="EL40" i="9"/>
  <c r="EM39" i="9"/>
  <c r="EL39" i="9"/>
  <c r="EM38" i="9"/>
  <c r="EL38" i="9"/>
  <c r="EM37" i="9"/>
  <c r="EL37" i="9"/>
  <c r="EM36" i="9"/>
  <c r="EL36" i="9"/>
  <c r="EM35" i="9"/>
  <c r="EL35" i="9"/>
  <c r="EM34" i="9"/>
  <c r="EL34" i="9"/>
  <c r="EM33" i="9"/>
  <c r="EL33" i="9"/>
  <c r="EM32" i="9"/>
  <c r="EL32" i="9"/>
  <c r="EM31" i="9"/>
  <c r="EL31" i="9"/>
  <c r="EM30" i="9"/>
  <c r="EL30" i="9"/>
  <c r="EM29" i="9"/>
  <c r="EL29" i="9"/>
  <c r="EM28" i="9"/>
  <c r="EL28" i="9"/>
  <c r="EM27" i="9"/>
  <c r="EL27" i="9"/>
  <c r="EM26" i="9"/>
  <c r="EL26" i="9"/>
  <c r="EM25" i="9"/>
  <c r="EL25" i="9"/>
  <c r="EM24" i="9"/>
  <c r="EL24" i="9"/>
  <c r="EM23" i="9"/>
  <c r="EL23" i="9"/>
  <c r="EM22" i="9"/>
  <c r="EL22" i="9"/>
  <c r="EM21" i="9"/>
  <c r="EL21" i="9"/>
  <c r="EM20" i="9"/>
  <c r="EL20" i="9"/>
  <c r="EM19" i="9"/>
  <c r="EL19" i="9"/>
  <c r="EM18" i="9"/>
  <c r="EL18" i="9"/>
  <c r="EM17" i="9"/>
  <c r="EL17" i="9"/>
  <c r="EM16" i="9"/>
  <c r="EL16" i="9"/>
  <c r="EM15" i="9"/>
  <c r="EL15" i="9"/>
  <c r="EM14" i="9"/>
  <c r="EL14" i="9"/>
  <c r="EM13" i="9"/>
  <c r="EL13" i="9"/>
  <c r="EM12" i="9"/>
  <c r="EL12" i="9"/>
  <c r="EM11" i="9"/>
  <c r="EL11" i="9"/>
  <c r="EM10" i="9"/>
  <c r="EL10" i="9"/>
  <c r="EM9" i="9"/>
  <c r="EL9" i="9"/>
  <c r="EM8" i="9"/>
  <c r="EL8" i="9"/>
  <c r="EM7" i="9"/>
  <c r="EL7" i="9"/>
  <c r="EM6" i="9"/>
  <c r="EL6" i="9"/>
  <c r="EM5" i="9"/>
  <c r="EL5" i="9"/>
  <c r="EM4" i="9"/>
  <c r="EL4" i="9"/>
  <c r="EM3" i="9"/>
  <c r="EL3" i="9"/>
  <c r="EN45" i="9" s="1"/>
  <c r="EA46" i="9"/>
  <c r="DZ46" i="9"/>
  <c r="EA45" i="9"/>
  <c r="DZ45" i="9"/>
  <c r="EA44" i="9"/>
  <c r="DZ44" i="9"/>
  <c r="EA43" i="9"/>
  <c r="DZ43" i="9"/>
  <c r="EA42" i="9"/>
  <c r="DZ42" i="9"/>
  <c r="EA41" i="9"/>
  <c r="DZ41" i="9"/>
  <c r="EA40" i="9"/>
  <c r="DZ40" i="9"/>
  <c r="EA39" i="9"/>
  <c r="DZ39" i="9"/>
  <c r="EA38" i="9"/>
  <c r="DZ38" i="9"/>
  <c r="EA37" i="9"/>
  <c r="DZ37" i="9"/>
  <c r="EA36" i="9"/>
  <c r="DZ36" i="9"/>
  <c r="EA35" i="9"/>
  <c r="DZ35" i="9"/>
  <c r="EA34" i="9"/>
  <c r="DZ34" i="9"/>
  <c r="EA33" i="9"/>
  <c r="DZ33" i="9"/>
  <c r="EA32" i="9"/>
  <c r="DZ32" i="9"/>
  <c r="EA31" i="9"/>
  <c r="DZ31" i="9"/>
  <c r="EA30" i="9"/>
  <c r="DZ30" i="9"/>
  <c r="EA29" i="9"/>
  <c r="DZ29" i="9"/>
  <c r="EA28" i="9"/>
  <c r="DZ28" i="9"/>
  <c r="EA27" i="9"/>
  <c r="DZ27" i="9"/>
  <c r="EA26" i="9"/>
  <c r="DZ26" i="9"/>
  <c r="EA25" i="9"/>
  <c r="DZ25" i="9"/>
  <c r="EA24" i="9"/>
  <c r="DZ24" i="9"/>
  <c r="EA23" i="9"/>
  <c r="DZ23" i="9"/>
  <c r="EA22" i="9"/>
  <c r="DZ22" i="9"/>
  <c r="EA21" i="9"/>
  <c r="DZ21" i="9"/>
  <c r="EA20" i="9"/>
  <c r="DZ20" i="9"/>
  <c r="EA19" i="9"/>
  <c r="DZ19" i="9"/>
  <c r="EA18" i="9"/>
  <c r="DZ18" i="9"/>
  <c r="EA17" i="9"/>
  <c r="DZ17" i="9"/>
  <c r="EA16" i="9"/>
  <c r="DZ16" i="9"/>
  <c r="EA15" i="9"/>
  <c r="DZ15" i="9"/>
  <c r="EA14" i="9"/>
  <c r="DZ14" i="9"/>
  <c r="EA13" i="9"/>
  <c r="DZ13" i="9"/>
  <c r="EA12" i="9"/>
  <c r="DZ12" i="9"/>
  <c r="EA11" i="9"/>
  <c r="DZ11" i="9"/>
  <c r="EA10" i="9"/>
  <c r="DZ10" i="9"/>
  <c r="EA9" i="9"/>
  <c r="DZ9" i="9"/>
  <c r="EA8" i="9"/>
  <c r="DZ8" i="9"/>
  <c r="EA7" i="9"/>
  <c r="DZ7" i="9"/>
  <c r="EA6" i="9"/>
  <c r="DZ6" i="9"/>
  <c r="EA5" i="9"/>
  <c r="DZ5" i="9"/>
  <c r="EA4" i="9"/>
  <c r="DZ4" i="9"/>
  <c r="EA3" i="9"/>
  <c r="DZ3" i="9"/>
  <c r="EB44" i="9" s="1"/>
  <c r="DO46" i="9"/>
  <c r="DN46" i="9"/>
  <c r="DO45" i="9"/>
  <c r="DN45" i="9"/>
  <c r="DO44" i="9"/>
  <c r="DN44" i="9"/>
  <c r="DO43" i="9"/>
  <c r="DN43" i="9"/>
  <c r="DO42" i="9"/>
  <c r="DN42" i="9"/>
  <c r="DO41" i="9"/>
  <c r="DN41" i="9"/>
  <c r="DO40" i="9"/>
  <c r="DN40" i="9"/>
  <c r="DO39" i="9"/>
  <c r="DN39" i="9"/>
  <c r="DO38" i="9"/>
  <c r="DN38" i="9"/>
  <c r="DO37" i="9"/>
  <c r="DN37" i="9"/>
  <c r="DO36" i="9"/>
  <c r="DN36" i="9"/>
  <c r="DO35" i="9"/>
  <c r="DN35" i="9"/>
  <c r="DO34" i="9"/>
  <c r="DN34" i="9"/>
  <c r="DO33" i="9"/>
  <c r="DN33" i="9"/>
  <c r="DO32" i="9"/>
  <c r="DN32" i="9"/>
  <c r="DO31" i="9"/>
  <c r="DN31" i="9"/>
  <c r="DO30" i="9"/>
  <c r="DN30" i="9"/>
  <c r="DO29" i="9"/>
  <c r="DN29" i="9"/>
  <c r="DO28" i="9"/>
  <c r="DN28" i="9"/>
  <c r="DO27" i="9"/>
  <c r="DN27" i="9"/>
  <c r="DO26" i="9"/>
  <c r="DN26" i="9"/>
  <c r="DO25" i="9"/>
  <c r="DN25" i="9"/>
  <c r="DO24" i="9"/>
  <c r="DN24" i="9"/>
  <c r="DO23" i="9"/>
  <c r="DN23" i="9"/>
  <c r="DO22" i="9"/>
  <c r="DN22" i="9"/>
  <c r="DO21" i="9"/>
  <c r="DN21" i="9"/>
  <c r="DO20" i="9"/>
  <c r="DN20" i="9"/>
  <c r="DO19" i="9"/>
  <c r="DN19" i="9"/>
  <c r="DO18" i="9"/>
  <c r="DN18" i="9"/>
  <c r="DO17" i="9"/>
  <c r="DN17" i="9"/>
  <c r="DO16" i="9"/>
  <c r="DN16" i="9"/>
  <c r="DO15" i="9"/>
  <c r="DN15" i="9"/>
  <c r="DO14" i="9"/>
  <c r="DN14" i="9"/>
  <c r="DO13" i="9"/>
  <c r="DN13" i="9"/>
  <c r="DO12" i="9"/>
  <c r="DN12" i="9"/>
  <c r="DO11" i="9"/>
  <c r="DN11" i="9"/>
  <c r="DO10" i="9"/>
  <c r="DN10" i="9"/>
  <c r="DO9" i="9"/>
  <c r="DN9" i="9"/>
  <c r="DO8" i="9"/>
  <c r="DN8" i="9"/>
  <c r="DO7" i="9"/>
  <c r="DN7" i="9"/>
  <c r="DO6" i="9"/>
  <c r="DN6" i="9"/>
  <c r="DO5" i="9"/>
  <c r="DN5" i="9"/>
  <c r="DO4" i="9"/>
  <c r="DN4" i="9"/>
  <c r="DO3" i="9"/>
  <c r="DN3" i="9"/>
  <c r="DP44" i="9" s="1"/>
  <c r="DC46" i="9"/>
  <c r="DB46" i="9"/>
  <c r="DC45" i="9"/>
  <c r="DB45" i="9"/>
  <c r="DC44" i="9"/>
  <c r="DB44" i="9"/>
  <c r="DC43" i="9"/>
  <c r="DB43" i="9"/>
  <c r="DC42" i="9"/>
  <c r="DB42" i="9"/>
  <c r="DC41" i="9"/>
  <c r="DB41" i="9"/>
  <c r="DC40" i="9"/>
  <c r="DB40" i="9"/>
  <c r="DC39" i="9"/>
  <c r="DB39" i="9"/>
  <c r="DC38" i="9"/>
  <c r="DB38" i="9"/>
  <c r="DC37" i="9"/>
  <c r="DB37" i="9"/>
  <c r="DC36" i="9"/>
  <c r="DB36" i="9"/>
  <c r="DC35" i="9"/>
  <c r="DB35" i="9"/>
  <c r="DC34" i="9"/>
  <c r="DB34" i="9"/>
  <c r="DC33" i="9"/>
  <c r="DB33" i="9"/>
  <c r="DC32" i="9"/>
  <c r="DB32" i="9"/>
  <c r="DC31" i="9"/>
  <c r="DB31" i="9"/>
  <c r="DC30" i="9"/>
  <c r="DB30" i="9"/>
  <c r="DC29" i="9"/>
  <c r="DB29" i="9"/>
  <c r="DC28" i="9"/>
  <c r="DB28" i="9"/>
  <c r="DC27" i="9"/>
  <c r="DB27" i="9"/>
  <c r="DC26" i="9"/>
  <c r="DB26" i="9"/>
  <c r="DC25" i="9"/>
  <c r="DB25" i="9"/>
  <c r="DC24" i="9"/>
  <c r="DB24" i="9"/>
  <c r="DC23" i="9"/>
  <c r="DB23" i="9"/>
  <c r="DC22" i="9"/>
  <c r="DB22" i="9"/>
  <c r="DC21" i="9"/>
  <c r="DB21" i="9"/>
  <c r="DC20" i="9"/>
  <c r="DB20" i="9"/>
  <c r="DC19" i="9"/>
  <c r="DB19" i="9"/>
  <c r="DC18" i="9"/>
  <c r="DB18" i="9"/>
  <c r="DC17" i="9"/>
  <c r="DB17" i="9"/>
  <c r="DC16" i="9"/>
  <c r="DB16" i="9"/>
  <c r="DC15" i="9"/>
  <c r="DB15" i="9"/>
  <c r="DC14" i="9"/>
  <c r="DB14" i="9"/>
  <c r="DC13" i="9"/>
  <c r="DB13" i="9"/>
  <c r="DC12" i="9"/>
  <c r="DB12" i="9"/>
  <c r="DC11" i="9"/>
  <c r="DB11" i="9"/>
  <c r="DC10" i="9"/>
  <c r="DB10" i="9"/>
  <c r="DC9" i="9"/>
  <c r="DB9" i="9"/>
  <c r="DC8" i="9"/>
  <c r="DB8" i="9"/>
  <c r="DC7" i="9"/>
  <c r="DB7" i="9"/>
  <c r="DC6" i="9"/>
  <c r="DB6" i="9"/>
  <c r="DC5" i="9"/>
  <c r="DB5" i="9"/>
  <c r="DC4" i="9"/>
  <c r="DB4" i="9"/>
  <c r="DC3" i="9"/>
  <c r="DB3" i="9"/>
  <c r="CQ46" i="9"/>
  <c r="CP46" i="9"/>
  <c r="CQ45" i="9"/>
  <c r="CP45" i="9"/>
  <c r="CQ44" i="9"/>
  <c r="CP44" i="9"/>
  <c r="CQ43" i="9"/>
  <c r="CP43" i="9"/>
  <c r="CQ42" i="9"/>
  <c r="CP42" i="9"/>
  <c r="CQ41" i="9"/>
  <c r="CP41" i="9"/>
  <c r="CQ40" i="9"/>
  <c r="CP40" i="9"/>
  <c r="CQ39" i="9"/>
  <c r="CP39" i="9"/>
  <c r="CQ38" i="9"/>
  <c r="CP38" i="9"/>
  <c r="CQ37" i="9"/>
  <c r="CP37" i="9"/>
  <c r="CQ36" i="9"/>
  <c r="CP36" i="9"/>
  <c r="CQ35" i="9"/>
  <c r="CP35" i="9"/>
  <c r="CQ34" i="9"/>
  <c r="CP34" i="9"/>
  <c r="CQ33" i="9"/>
  <c r="CP33" i="9"/>
  <c r="CQ32" i="9"/>
  <c r="CP32" i="9"/>
  <c r="CQ31" i="9"/>
  <c r="CP31" i="9"/>
  <c r="CQ30" i="9"/>
  <c r="CP30" i="9"/>
  <c r="CQ29" i="9"/>
  <c r="CP29" i="9"/>
  <c r="CQ28" i="9"/>
  <c r="CP28" i="9"/>
  <c r="CQ27" i="9"/>
  <c r="CP27" i="9"/>
  <c r="CQ26" i="9"/>
  <c r="CP26" i="9"/>
  <c r="CQ25" i="9"/>
  <c r="CP25" i="9"/>
  <c r="CQ24" i="9"/>
  <c r="CP24" i="9"/>
  <c r="CQ23" i="9"/>
  <c r="CP23" i="9"/>
  <c r="CQ22" i="9"/>
  <c r="CP22" i="9"/>
  <c r="CQ21" i="9"/>
  <c r="CP21" i="9"/>
  <c r="CQ20" i="9"/>
  <c r="CP20" i="9"/>
  <c r="CQ19" i="9"/>
  <c r="CP19" i="9"/>
  <c r="CQ18" i="9"/>
  <c r="CP18" i="9"/>
  <c r="CQ17" i="9"/>
  <c r="CP17" i="9"/>
  <c r="CQ16" i="9"/>
  <c r="CP16" i="9"/>
  <c r="CQ15" i="9"/>
  <c r="CP15" i="9"/>
  <c r="CQ14" i="9"/>
  <c r="CP14" i="9"/>
  <c r="CQ13" i="9"/>
  <c r="CP13" i="9"/>
  <c r="CQ12" i="9"/>
  <c r="CP12" i="9"/>
  <c r="CQ11" i="9"/>
  <c r="CP11" i="9"/>
  <c r="CQ10" i="9"/>
  <c r="CP10" i="9"/>
  <c r="CQ9" i="9"/>
  <c r="CP9" i="9"/>
  <c r="CQ8" i="9"/>
  <c r="CP8" i="9"/>
  <c r="CQ7" i="9"/>
  <c r="CP7" i="9"/>
  <c r="CQ6" i="9"/>
  <c r="CP6" i="9"/>
  <c r="CQ5" i="9"/>
  <c r="CP5" i="9"/>
  <c r="CQ4" i="9"/>
  <c r="CP4" i="9"/>
  <c r="CQ3" i="9"/>
  <c r="CP3" i="9"/>
  <c r="CR44" i="9" s="1"/>
  <c r="CE46" i="9"/>
  <c r="CD46" i="9"/>
  <c r="CE45" i="9"/>
  <c r="CD45" i="9"/>
  <c r="CE44" i="9"/>
  <c r="CD44" i="9"/>
  <c r="CE43" i="9"/>
  <c r="CD43" i="9"/>
  <c r="CE42" i="9"/>
  <c r="CD42" i="9"/>
  <c r="CE41" i="9"/>
  <c r="CD41" i="9"/>
  <c r="CE40" i="9"/>
  <c r="CD40" i="9"/>
  <c r="CE39" i="9"/>
  <c r="CD39" i="9"/>
  <c r="CE38" i="9"/>
  <c r="CD38" i="9"/>
  <c r="CE37" i="9"/>
  <c r="CD37" i="9"/>
  <c r="CE36" i="9"/>
  <c r="CD36" i="9"/>
  <c r="CE35" i="9"/>
  <c r="CD35" i="9"/>
  <c r="CE34" i="9"/>
  <c r="CD34" i="9"/>
  <c r="CE33" i="9"/>
  <c r="CD33" i="9"/>
  <c r="CE32" i="9"/>
  <c r="CD32" i="9"/>
  <c r="CE31" i="9"/>
  <c r="CD31" i="9"/>
  <c r="CE30" i="9"/>
  <c r="CD30" i="9"/>
  <c r="CE29" i="9"/>
  <c r="CD29" i="9"/>
  <c r="CE28" i="9"/>
  <c r="CD28" i="9"/>
  <c r="CE27" i="9"/>
  <c r="CD27" i="9"/>
  <c r="CE26" i="9"/>
  <c r="CD26" i="9"/>
  <c r="CE25" i="9"/>
  <c r="CD25" i="9"/>
  <c r="CE24" i="9"/>
  <c r="CD24" i="9"/>
  <c r="CE23" i="9"/>
  <c r="CD23" i="9"/>
  <c r="CE22" i="9"/>
  <c r="CD22" i="9"/>
  <c r="CE21" i="9"/>
  <c r="CD21" i="9"/>
  <c r="CE20" i="9"/>
  <c r="CD20" i="9"/>
  <c r="CE19" i="9"/>
  <c r="CD19" i="9"/>
  <c r="CE18" i="9"/>
  <c r="CD18" i="9"/>
  <c r="CE17" i="9"/>
  <c r="CD17" i="9"/>
  <c r="CE16" i="9"/>
  <c r="CD16" i="9"/>
  <c r="CE15" i="9"/>
  <c r="CD15" i="9"/>
  <c r="CE14" i="9"/>
  <c r="CD14" i="9"/>
  <c r="CE13" i="9"/>
  <c r="CD13" i="9"/>
  <c r="CE12" i="9"/>
  <c r="CD12" i="9"/>
  <c r="CE11" i="9"/>
  <c r="CD11" i="9"/>
  <c r="CE10" i="9"/>
  <c r="CD10" i="9"/>
  <c r="CE9" i="9"/>
  <c r="CD9" i="9"/>
  <c r="CE8" i="9"/>
  <c r="CD8" i="9"/>
  <c r="CE7" i="9"/>
  <c r="CD7" i="9"/>
  <c r="CE6" i="9"/>
  <c r="CD6" i="9"/>
  <c r="CE5" i="9"/>
  <c r="CD5" i="9"/>
  <c r="CE4" i="9"/>
  <c r="CD4" i="9"/>
  <c r="CE3" i="9"/>
  <c r="CD3" i="9"/>
  <c r="BS46" i="9"/>
  <c r="BR46" i="9"/>
  <c r="BS45" i="9"/>
  <c r="BR45" i="9"/>
  <c r="BS44" i="9"/>
  <c r="BR44" i="9"/>
  <c r="BS43" i="9"/>
  <c r="BR43" i="9"/>
  <c r="BS42" i="9"/>
  <c r="BR42" i="9"/>
  <c r="BS41" i="9"/>
  <c r="BR41" i="9"/>
  <c r="BS40" i="9"/>
  <c r="BR40" i="9"/>
  <c r="BS39" i="9"/>
  <c r="BR39" i="9"/>
  <c r="BS38" i="9"/>
  <c r="BR38" i="9"/>
  <c r="BS37" i="9"/>
  <c r="BR37" i="9"/>
  <c r="BS36" i="9"/>
  <c r="BR36" i="9"/>
  <c r="BS35" i="9"/>
  <c r="BR35" i="9"/>
  <c r="BS34" i="9"/>
  <c r="BR34" i="9"/>
  <c r="BS33" i="9"/>
  <c r="BR33" i="9"/>
  <c r="BS32" i="9"/>
  <c r="BR32" i="9"/>
  <c r="BS31" i="9"/>
  <c r="BR31" i="9"/>
  <c r="BS30" i="9"/>
  <c r="BR30" i="9"/>
  <c r="BS29" i="9"/>
  <c r="BR29" i="9"/>
  <c r="BS28" i="9"/>
  <c r="BR28" i="9"/>
  <c r="BS27" i="9"/>
  <c r="BR27" i="9"/>
  <c r="BS26" i="9"/>
  <c r="BR26" i="9"/>
  <c r="BS25" i="9"/>
  <c r="BR25" i="9"/>
  <c r="BS24" i="9"/>
  <c r="BR24" i="9"/>
  <c r="BS23" i="9"/>
  <c r="BR23" i="9"/>
  <c r="BS22" i="9"/>
  <c r="BR22" i="9"/>
  <c r="BS21" i="9"/>
  <c r="BR21" i="9"/>
  <c r="BS20" i="9"/>
  <c r="BR20" i="9"/>
  <c r="BS19" i="9"/>
  <c r="BR19" i="9"/>
  <c r="BS18" i="9"/>
  <c r="BR18" i="9"/>
  <c r="BS17" i="9"/>
  <c r="BR17" i="9"/>
  <c r="BS16" i="9"/>
  <c r="BR16" i="9"/>
  <c r="BS15" i="9"/>
  <c r="BR15" i="9"/>
  <c r="BS14" i="9"/>
  <c r="BR14" i="9"/>
  <c r="BS13" i="9"/>
  <c r="BR13" i="9"/>
  <c r="BS12" i="9"/>
  <c r="BR12" i="9"/>
  <c r="BS11" i="9"/>
  <c r="BR11" i="9"/>
  <c r="BS10" i="9"/>
  <c r="BR10" i="9"/>
  <c r="BS9" i="9"/>
  <c r="BR9" i="9"/>
  <c r="BS8" i="9"/>
  <c r="BR8" i="9"/>
  <c r="BS7" i="9"/>
  <c r="BR7" i="9"/>
  <c r="BS6" i="9"/>
  <c r="BR6" i="9"/>
  <c r="BS5" i="9"/>
  <c r="BR5" i="9"/>
  <c r="BS4" i="9"/>
  <c r="BR4" i="9"/>
  <c r="BS3" i="9"/>
  <c r="BR3" i="9"/>
  <c r="BT44" i="9" s="1"/>
  <c r="BG46" i="9"/>
  <c r="BF46" i="9"/>
  <c r="BG45" i="9"/>
  <c r="BF45" i="9"/>
  <c r="BG44" i="9"/>
  <c r="BF44" i="9"/>
  <c r="BG43" i="9"/>
  <c r="BF43" i="9"/>
  <c r="BG42" i="9"/>
  <c r="BF42" i="9"/>
  <c r="BG41" i="9"/>
  <c r="BF41" i="9"/>
  <c r="BG40" i="9"/>
  <c r="BF40" i="9"/>
  <c r="BG39" i="9"/>
  <c r="BF39" i="9"/>
  <c r="BG38" i="9"/>
  <c r="BF38" i="9"/>
  <c r="BG37" i="9"/>
  <c r="BF37" i="9"/>
  <c r="BG36" i="9"/>
  <c r="BF36" i="9"/>
  <c r="BG35" i="9"/>
  <c r="BF35" i="9"/>
  <c r="BG34" i="9"/>
  <c r="BF34" i="9"/>
  <c r="BG33" i="9"/>
  <c r="BF33" i="9"/>
  <c r="BG32" i="9"/>
  <c r="BF32" i="9"/>
  <c r="BG31" i="9"/>
  <c r="BF31" i="9"/>
  <c r="BG30" i="9"/>
  <c r="BF30" i="9"/>
  <c r="BG29" i="9"/>
  <c r="BF29" i="9"/>
  <c r="BG28" i="9"/>
  <c r="BF28" i="9"/>
  <c r="BG27" i="9"/>
  <c r="BF27" i="9"/>
  <c r="BG26" i="9"/>
  <c r="BF26" i="9"/>
  <c r="BG25" i="9"/>
  <c r="BF25" i="9"/>
  <c r="BG24" i="9"/>
  <c r="BF24" i="9"/>
  <c r="BG23" i="9"/>
  <c r="BF23" i="9"/>
  <c r="BG22" i="9"/>
  <c r="BF22" i="9"/>
  <c r="BG21" i="9"/>
  <c r="BF21" i="9"/>
  <c r="BG20" i="9"/>
  <c r="BF20" i="9"/>
  <c r="BG19" i="9"/>
  <c r="BF19" i="9"/>
  <c r="BG18" i="9"/>
  <c r="BF18" i="9"/>
  <c r="BG17" i="9"/>
  <c r="BF17" i="9"/>
  <c r="BG16" i="9"/>
  <c r="BF16" i="9"/>
  <c r="BG15" i="9"/>
  <c r="BF15" i="9"/>
  <c r="BG14" i="9"/>
  <c r="BF14" i="9"/>
  <c r="BG13" i="9"/>
  <c r="BF13" i="9"/>
  <c r="BG12" i="9"/>
  <c r="BF12" i="9"/>
  <c r="BG11" i="9"/>
  <c r="BF11" i="9"/>
  <c r="BG10" i="9"/>
  <c r="BF10" i="9"/>
  <c r="BG9" i="9"/>
  <c r="BF9" i="9"/>
  <c r="BG8" i="9"/>
  <c r="BF8" i="9"/>
  <c r="BG7" i="9"/>
  <c r="BF7" i="9"/>
  <c r="BG6" i="9"/>
  <c r="BF6" i="9"/>
  <c r="BG5" i="9"/>
  <c r="BF5" i="9"/>
  <c r="BG4" i="9"/>
  <c r="BF4" i="9"/>
  <c r="BG3" i="9"/>
  <c r="BF3" i="9"/>
  <c r="BH44" i="9" s="1"/>
  <c r="AU46" i="9"/>
  <c r="AT46" i="9"/>
  <c r="AU45" i="9"/>
  <c r="AT45" i="9"/>
  <c r="AU44" i="9"/>
  <c r="AT44" i="9"/>
  <c r="AU43" i="9"/>
  <c r="AT43" i="9"/>
  <c r="AU42" i="9"/>
  <c r="AT42" i="9"/>
  <c r="AU41" i="9"/>
  <c r="AT41" i="9"/>
  <c r="AU40" i="9"/>
  <c r="AT40" i="9"/>
  <c r="AU39" i="9"/>
  <c r="AT39" i="9"/>
  <c r="AU38" i="9"/>
  <c r="AT38" i="9"/>
  <c r="AU37" i="9"/>
  <c r="AT37" i="9"/>
  <c r="AU36" i="9"/>
  <c r="AT36" i="9"/>
  <c r="AU35" i="9"/>
  <c r="AT35" i="9"/>
  <c r="AU34" i="9"/>
  <c r="AT34" i="9"/>
  <c r="AU33" i="9"/>
  <c r="AT33" i="9"/>
  <c r="AU32" i="9"/>
  <c r="AT32" i="9"/>
  <c r="AU31" i="9"/>
  <c r="AT31" i="9"/>
  <c r="AU30" i="9"/>
  <c r="AT30" i="9"/>
  <c r="AU29" i="9"/>
  <c r="AT29" i="9"/>
  <c r="AU28" i="9"/>
  <c r="AT28" i="9"/>
  <c r="AU27" i="9"/>
  <c r="AT27" i="9"/>
  <c r="AU26" i="9"/>
  <c r="AT26" i="9"/>
  <c r="AU25" i="9"/>
  <c r="AT25" i="9"/>
  <c r="AU24" i="9"/>
  <c r="AT24" i="9"/>
  <c r="AU23" i="9"/>
  <c r="AT23" i="9"/>
  <c r="AU22" i="9"/>
  <c r="AT22" i="9"/>
  <c r="AU21" i="9"/>
  <c r="AT21" i="9"/>
  <c r="AU20" i="9"/>
  <c r="AT20" i="9"/>
  <c r="AU19" i="9"/>
  <c r="AT19" i="9"/>
  <c r="AU18" i="9"/>
  <c r="AT18" i="9"/>
  <c r="AU17" i="9"/>
  <c r="AT17" i="9"/>
  <c r="AU16" i="9"/>
  <c r="AT16" i="9"/>
  <c r="AU15" i="9"/>
  <c r="AT15" i="9"/>
  <c r="AU14" i="9"/>
  <c r="AT14" i="9"/>
  <c r="AU13" i="9"/>
  <c r="AT13" i="9"/>
  <c r="AU12" i="9"/>
  <c r="AT12" i="9"/>
  <c r="AU11" i="9"/>
  <c r="AT11" i="9"/>
  <c r="AU10" i="9"/>
  <c r="AT10" i="9"/>
  <c r="AU9" i="9"/>
  <c r="AT9" i="9"/>
  <c r="AU8" i="9"/>
  <c r="AT8" i="9"/>
  <c r="AU7" i="9"/>
  <c r="AT7" i="9"/>
  <c r="AU6" i="9"/>
  <c r="AT6" i="9"/>
  <c r="AU5" i="9"/>
  <c r="AT5" i="9"/>
  <c r="AU4" i="9"/>
  <c r="AT4" i="9"/>
  <c r="AU3" i="9"/>
  <c r="AT3" i="9"/>
  <c r="AV44" i="9" s="1"/>
  <c r="AI46" i="9"/>
  <c r="AH46" i="9"/>
  <c r="AI45" i="9"/>
  <c r="AH45" i="9"/>
  <c r="AI44" i="9"/>
  <c r="AH44" i="9"/>
  <c r="AI43" i="9"/>
  <c r="AH43" i="9"/>
  <c r="AI42" i="9"/>
  <c r="AH42" i="9"/>
  <c r="AI41" i="9"/>
  <c r="AH41" i="9"/>
  <c r="AI40" i="9"/>
  <c r="AH40" i="9"/>
  <c r="AI39" i="9"/>
  <c r="AH39" i="9"/>
  <c r="AI38" i="9"/>
  <c r="AH38" i="9"/>
  <c r="AI37" i="9"/>
  <c r="AH37" i="9"/>
  <c r="AI36" i="9"/>
  <c r="AH36" i="9"/>
  <c r="AI35" i="9"/>
  <c r="AH35" i="9"/>
  <c r="AI34" i="9"/>
  <c r="AH34" i="9"/>
  <c r="AI33" i="9"/>
  <c r="AH33" i="9"/>
  <c r="AI32" i="9"/>
  <c r="AH32" i="9"/>
  <c r="AI31" i="9"/>
  <c r="AH31" i="9"/>
  <c r="AI30" i="9"/>
  <c r="AH30" i="9"/>
  <c r="AI29" i="9"/>
  <c r="AH29" i="9"/>
  <c r="AI28" i="9"/>
  <c r="AH28" i="9"/>
  <c r="AI27" i="9"/>
  <c r="AH27" i="9"/>
  <c r="AI26" i="9"/>
  <c r="AH26" i="9"/>
  <c r="AI25" i="9"/>
  <c r="AH25" i="9"/>
  <c r="AI24" i="9"/>
  <c r="AH24" i="9"/>
  <c r="AI23" i="9"/>
  <c r="AH23" i="9"/>
  <c r="AI22" i="9"/>
  <c r="AH22" i="9"/>
  <c r="AI21" i="9"/>
  <c r="AH21" i="9"/>
  <c r="AI20" i="9"/>
  <c r="AH20" i="9"/>
  <c r="AI19" i="9"/>
  <c r="AH19" i="9"/>
  <c r="AI18" i="9"/>
  <c r="AH18" i="9"/>
  <c r="AI17" i="9"/>
  <c r="AH17" i="9"/>
  <c r="AI16" i="9"/>
  <c r="AH16" i="9"/>
  <c r="AI15" i="9"/>
  <c r="AH15" i="9"/>
  <c r="AI14" i="9"/>
  <c r="AH14" i="9"/>
  <c r="AI13" i="9"/>
  <c r="AH13" i="9"/>
  <c r="AI12" i="9"/>
  <c r="AH12" i="9"/>
  <c r="AI11" i="9"/>
  <c r="AH11" i="9"/>
  <c r="AI10" i="9"/>
  <c r="AH10" i="9"/>
  <c r="AI9" i="9"/>
  <c r="AH9" i="9"/>
  <c r="AI8" i="9"/>
  <c r="AH8" i="9"/>
  <c r="AI7" i="9"/>
  <c r="AH7" i="9"/>
  <c r="AI6" i="9"/>
  <c r="AH6" i="9"/>
  <c r="AI5" i="9"/>
  <c r="AH5" i="9"/>
  <c r="AI4" i="9"/>
  <c r="AH4" i="9"/>
  <c r="AI3" i="9"/>
  <c r="AH3" i="9"/>
  <c r="AJ44" i="9" s="1"/>
  <c r="W46" i="9"/>
  <c r="V46" i="9"/>
  <c r="W45" i="9"/>
  <c r="V45" i="9"/>
  <c r="X45" i="9" s="1"/>
  <c r="W44" i="9"/>
  <c r="V44" i="9"/>
  <c r="W43" i="9"/>
  <c r="V43" i="9"/>
  <c r="W42" i="9"/>
  <c r="V42" i="9"/>
  <c r="W41" i="9"/>
  <c r="V41" i="9"/>
  <c r="X41" i="9" s="1"/>
  <c r="W40" i="9"/>
  <c r="V40" i="9"/>
  <c r="W39" i="9"/>
  <c r="V39" i="9"/>
  <c r="W38" i="9"/>
  <c r="V38" i="9"/>
  <c r="W37" i="9"/>
  <c r="V37" i="9"/>
  <c r="X37" i="9" s="1"/>
  <c r="W36" i="9"/>
  <c r="V36" i="9"/>
  <c r="W35" i="9"/>
  <c r="V35" i="9"/>
  <c r="W34" i="9"/>
  <c r="V34" i="9"/>
  <c r="W33" i="9"/>
  <c r="V33" i="9"/>
  <c r="X33" i="9" s="1"/>
  <c r="W32" i="9"/>
  <c r="V32" i="9"/>
  <c r="W31" i="9"/>
  <c r="V31" i="9"/>
  <c r="W30" i="9"/>
  <c r="V30" i="9"/>
  <c r="W29" i="9"/>
  <c r="V29" i="9"/>
  <c r="W28" i="9"/>
  <c r="V28" i="9"/>
  <c r="W27" i="9"/>
  <c r="V27" i="9"/>
  <c r="W26" i="9"/>
  <c r="V26" i="9"/>
  <c r="W25" i="9"/>
  <c r="V25" i="9"/>
  <c r="W24" i="9"/>
  <c r="V24" i="9"/>
  <c r="W23" i="9"/>
  <c r="V23" i="9"/>
  <c r="W22" i="9"/>
  <c r="V22" i="9"/>
  <c r="W21" i="9"/>
  <c r="V21" i="9"/>
  <c r="W20" i="9"/>
  <c r="V20" i="9"/>
  <c r="W19" i="9"/>
  <c r="V19" i="9"/>
  <c r="W18" i="9"/>
  <c r="V18" i="9"/>
  <c r="W17" i="9"/>
  <c r="V17" i="9"/>
  <c r="W16" i="9"/>
  <c r="V16" i="9"/>
  <c r="W15" i="9"/>
  <c r="V15" i="9"/>
  <c r="W14" i="9"/>
  <c r="V14" i="9"/>
  <c r="W13" i="9"/>
  <c r="V13" i="9"/>
  <c r="W12" i="9"/>
  <c r="V12" i="9"/>
  <c r="W11" i="9"/>
  <c r="V11" i="9"/>
  <c r="W10" i="9"/>
  <c r="V10" i="9"/>
  <c r="W9" i="9"/>
  <c r="V9" i="9"/>
  <c r="W8" i="9"/>
  <c r="V8" i="9"/>
  <c r="W7" i="9"/>
  <c r="V7" i="9"/>
  <c r="W6" i="9"/>
  <c r="V6" i="9"/>
  <c r="W5" i="9"/>
  <c r="V5" i="9"/>
  <c r="W4" i="9"/>
  <c r="V4" i="9"/>
  <c r="W3" i="9"/>
  <c r="V3" i="9"/>
  <c r="X44" i="9" s="1"/>
  <c r="L16" i="9"/>
  <c r="L32" i="9"/>
  <c r="K42" i="9"/>
  <c r="K43" i="9"/>
  <c r="K44" i="9"/>
  <c r="K45" i="9"/>
  <c r="K46" i="9"/>
  <c r="K4" i="9"/>
  <c r="K3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J42" i="9"/>
  <c r="J43" i="9"/>
  <c r="L43" i="9" s="1"/>
  <c r="J44" i="9"/>
  <c r="J45" i="9"/>
  <c r="J46" i="9"/>
  <c r="J9" i="9"/>
  <c r="J41" i="9"/>
  <c r="J40" i="9"/>
  <c r="J39" i="9"/>
  <c r="J38" i="9"/>
  <c r="L38" i="9" s="1"/>
  <c r="J37" i="9"/>
  <c r="J36" i="9"/>
  <c r="J35" i="9"/>
  <c r="J34" i="9"/>
  <c r="L34" i="9" s="1"/>
  <c r="J33" i="9"/>
  <c r="J32" i="9"/>
  <c r="J31" i="9"/>
  <c r="J30" i="9"/>
  <c r="J29" i="9"/>
  <c r="J28" i="9"/>
  <c r="J27" i="9"/>
  <c r="J26" i="9"/>
  <c r="J25" i="9"/>
  <c r="J24" i="9"/>
  <c r="J23" i="9"/>
  <c r="J22" i="9"/>
  <c r="L22" i="9" s="1"/>
  <c r="J21" i="9"/>
  <c r="J20" i="9"/>
  <c r="J19" i="9"/>
  <c r="J18" i="9"/>
  <c r="L18" i="9" s="1"/>
  <c r="J17" i="9"/>
  <c r="J16" i="9"/>
  <c r="J15" i="9"/>
  <c r="J14" i="9"/>
  <c r="J13" i="9"/>
  <c r="J12" i="9"/>
  <c r="J11" i="9"/>
  <c r="J10" i="9"/>
  <c r="J8" i="9"/>
  <c r="J7" i="9"/>
  <c r="J6" i="9"/>
  <c r="J5" i="9"/>
  <c r="J4" i="9"/>
  <c r="J3" i="9"/>
  <c r="L3" i="9" s="1"/>
  <c r="EN4" i="9" l="1"/>
  <c r="EN8" i="9"/>
  <c r="EN12" i="9"/>
  <c r="EN16" i="9"/>
  <c r="EN20" i="9"/>
  <c r="EN24" i="9"/>
  <c r="EN28" i="9"/>
  <c r="EN32" i="9"/>
  <c r="EN36" i="9"/>
  <c r="EN40" i="9"/>
  <c r="EN44" i="9"/>
  <c r="L30" i="9"/>
  <c r="L14" i="9"/>
  <c r="L41" i="9"/>
  <c r="L25" i="9"/>
  <c r="L9" i="9"/>
  <c r="L8" i="9"/>
  <c r="L13" i="9"/>
  <c r="L17" i="9"/>
  <c r="L29" i="9"/>
  <c r="L33" i="9"/>
  <c r="L44" i="9"/>
  <c r="L40" i="9"/>
  <c r="L24" i="9"/>
  <c r="L5" i="9"/>
  <c r="X22" i="9"/>
  <c r="X26" i="9"/>
  <c r="X27" i="9"/>
  <c r="X5" i="9"/>
  <c r="X7" i="9"/>
  <c r="EB11" i="9"/>
  <c r="EB19" i="9"/>
  <c r="EB15" i="9"/>
  <c r="DD4" i="9"/>
  <c r="DD8" i="9"/>
  <c r="DD12" i="9"/>
  <c r="DD16" i="9"/>
  <c r="DD20" i="9"/>
  <c r="DD24" i="9"/>
  <c r="DD36" i="9"/>
  <c r="DD40" i="9"/>
  <c r="DD44" i="9"/>
  <c r="DD35" i="9"/>
  <c r="DD39" i="9"/>
  <c r="DD43" i="9"/>
  <c r="CR6" i="9"/>
  <c r="CR10" i="9"/>
  <c r="CR14" i="9"/>
  <c r="CR18" i="9"/>
  <c r="CR46" i="9"/>
  <c r="CF6" i="9"/>
  <c r="CF10" i="9"/>
  <c r="CF14" i="9"/>
  <c r="CF18" i="9"/>
  <c r="CF22" i="9"/>
  <c r="CF26" i="9"/>
  <c r="CF30" i="9"/>
  <c r="CF34" i="9"/>
  <c r="CF38" i="9"/>
  <c r="CF42" i="9"/>
  <c r="CF46" i="9"/>
  <c r="BT46" i="9"/>
  <c r="X3" i="9"/>
  <c r="X13" i="9"/>
  <c r="X30" i="9"/>
  <c r="X31" i="9"/>
  <c r="X4" i="9"/>
  <c r="X10" i="9"/>
  <c r="X11" i="9"/>
  <c r="X17" i="9"/>
  <c r="X19" i="9"/>
  <c r="X21" i="9"/>
  <c r="X23" i="9"/>
  <c r="X14" i="9"/>
  <c r="X15" i="9"/>
  <c r="X29" i="9"/>
  <c r="L6" i="9"/>
  <c r="L11" i="9"/>
  <c r="L15" i="9"/>
  <c r="L19" i="9"/>
  <c r="L23" i="9"/>
  <c r="L27" i="9"/>
  <c r="L31" i="9"/>
  <c r="L35" i="9"/>
  <c r="L39" i="9"/>
  <c r="L46" i="9"/>
  <c r="L42" i="9"/>
  <c r="L37" i="9"/>
  <c r="L28" i="9"/>
  <c r="L21" i="9"/>
  <c r="L12" i="9"/>
  <c r="L4" i="9"/>
  <c r="L7" i="9"/>
  <c r="L45" i="9"/>
  <c r="L36" i="9"/>
  <c r="L26" i="9"/>
  <c r="L20" i="9"/>
  <c r="L10" i="9"/>
  <c r="AJ11" i="9"/>
  <c r="AJ23" i="9"/>
  <c r="AJ31" i="9"/>
  <c r="AJ39" i="9"/>
  <c r="AJ43" i="9"/>
  <c r="AV11" i="9"/>
  <c r="AV19" i="9"/>
  <c r="AV23" i="9"/>
  <c r="AV39" i="9"/>
  <c r="AJ7" i="9"/>
  <c r="AJ15" i="9"/>
  <c r="AJ19" i="9"/>
  <c r="AJ27" i="9"/>
  <c r="AJ35" i="9"/>
  <c r="AV7" i="9"/>
  <c r="AV15" i="9"/>
  <c r="AV27" i="9"/>
  <c r="AV31" i="9"/>
  <c r="AV35" i="9"/>
  <c r="AV43" i="9"/>
  <c r="BT7" i="9"/>
  <c r="BT11" i="9"/>
  <c r="BT15" i="9"/>
  <c r="BT19" i="9"/>
  <c r="BT23" i="9"/>
  <c r="BT27" i="9"/>
  <c r="BT31" i="9"/>
  <c r="BT35" i="9"/>
  <c r="BT39" i="9"/>
  <c r="BT43" i="9"/>
  <c r="DP6" i="9"/>
  <c r="DP10" i="9"/>
  <c r="DP14" i="9"/>
  <c r="DP18" i="9"/>
  <c r="DP22" i="9"/>
  <c r="DP26" i="9"/>
  <c r="DP30" i="9"/>
  <c r="DP34" i="9"/>
  <c r="DP38" i="9"/>
  <c r="DP42" i="9"/>
  <c r="DP46" i="9"/>
  <c r="EB4" i="9"/>
  <c r="X6" i="9"/>
  <c r="X9" i="9"/>
  <c r="X18" i="9"/>
  <c r="X25" i="9"/>
  <c r="X34" i="9"/>
  <c r="X38" i="9"/>
  <c r="X42" i="9"/>
  <c r="X46" i="9"/>
  <c r="AJ6" i="9"/>
  <c r="AJ10" i="9"/>
  <c r="AJ14" i="9"/>
  <c r="AJ18" i="9"/>
  <c r="AJ22" i="9"/>
  <c r="AJ26" i="9"/>
  <c r="AJ30" i="9"/>
  <c r="AJ34" i="9"/>
  <c r="AJ38" i="9"/>
  <c r="AJ42" i="9"/>
  <c r="AJ46" i="9"/>
  <c r="AV6" i="9"/>
  <c r="AV10" i="9"/>
  <c r="AV14" i="9"/>
  <c r="AV18" i="9"/>
  <c r="AV22" i="9"/>
  <c r="AV26" i="9"/>
  <c r="AV30" i="9"/>
  <c r="AV34" i="9"/>
  <c r="AV38" i="9"/>
  <c r="AV42" i="9"/>
  <c r="CF44" i="9"/>
  <c r="CF7" i="9"/>
  <c r="CF11" i="9"/>
  <c r="CF15" i="9"/>
  <c r="CF19" i="9"/>
  <c r="CF23" i="9"/>
  <c r="CF27" i="9"/>
  <c r="CF31" i="9"/>
  <c r="CF35" i="9"/>
  <c r="CF39" i="9"/>
  <c r="CF43" i="9"/>
  <c r="CR7" i="9"/>
  <c r="CR11" i="9"/>
  <c r="CR15" i="9"/>
  <c r="CR19" i="9"/>
  <c r="DD42" i="9"/>
  <c r="DD7" i="9"/>
  <c r="DD11" i="9"/>
  <c r="DD15" i="9"/>
  <c r="DD19" i="9"/>
  <c r="DD23" i="9"/>
  <c r="EB10" i="9"/>
  <c r="EB12" i="9"/>
  <c r="EB14" i="9"/>
  <c r="AV46" i="9"/>
  <c r="BT6" i="9"/>
  <c r="BT10" i="9"/>
  <c r="BT14" i="9"/>
  <c r="BT18" i="9"/>
  <c r="BT22" i="9"/>
  <c r="BT26" i="9"/>
  <c r="BT30" i="9"/>
  <c r="BT34" i="9"/>
  <c r="BT38" i="9"/>
  <c r="BT42" i="9"/>
  <c r="DP7" i="9"/>
  <c r="DP11" i="9"/>
  <c r="DP15" i="9"/>
  <c r="DP19" i="9"/>
  <c r="DP23" i="9"/>
  <c r="DP27" i="9"/>
  <c r="DP31" i="9"/>
  <c r="DP35" i="9"/>
  <c r="DP39" i="9"/>
  <c r="DP43" i="9"/>
  <c r="EB26" i="9"/>
  <c r="EB28" i="9"/>
  <c r="EB30" i="9"/>
  <c r="EB32" i="9"/>
  <c r="EB34" i="9"/>
  <c r="EB38" i="9"/>
  <c r="EB42" i="9"/>
  <c r="EB46" i="9"/>
  <c r="CR22" i="9"/>
  <c r="CR26" i="9"/>
  <c r="CR30" i="9"/>
  <c r="CR34" i="9"/>
  <c r="CR38" i="9"/>
  <c r="CR42" i="9"/>
  <c r="DD27" i="9"/>
  <c r="DD31" i="9"/>
  <c r="EB6" i="9"/>
  <c r="EB8" i="9"/>
  <c r="EB23" i="9"/>
  <c r="EB16" i="9"/>
  <c r="EB18" i="9"/>
  <c r="EB20" i="9"/>
  <c r="EB27" i="9"/>
  <c r="EB31" i="9"/>
  <c r="EB35" i="9"/>
  <c r="EB39" i="9"/>
  <c r="EB43" i="9"/>
  <c r="EN7" i="9"/>
  <c r="EN11" i="9"/>
  <c r="EN15" i="9"/>
  <c r="EN19" i="9"/>
  <c r="EN23" i="9"/>
  <c r="EN27" i="9"/>
  <c r="EN31" i="9"/>
  <c r="EN35" i="9"/>
  <c r="EN39" i="9"/>
  <c r="EN43" i="9"/>
  <c r="CR23" i="9"/>
  <c r="CR27" i="9"/>
  <c r="CR31" i="9"/>
  <c r="CR35" i="9"/>
  <c r="CR39" i="9"/>
  <c r="CR43" i="9"/>
  <c r="DD28" i="9"/>
  <c r="DD32" i="9"/>
  <c r="EB7" i="9"/>
  <c r="EB22" i="9"/>
  <c r="EB24" i="9"/>
  <c r="BH46" i="9"/>
  <c r="BH7" i="9"/>
  <c r="BH11" i="9"/>
  <c r="BH15" i="9"/>
  <c r="BH19" i="9"/>
  <c r="BH23" i="9"/>
  <c r="BH27" i="9"/>
  <c r="BH31" i="9"/>
  <c r="BH35" i="9"/>
  <c r="BH39" i="9"/>
  <c r="BH43" i="9"/>
  <c r="BH6" i="9"/>
  <c r="BH10" i="9"/>
  <c r="BH14" i="9"/>
  <c r="BH18" i="9"/>
  <c r="BH22" i="9"/>
  <c r="BH26" i="9"/>
  <c r="BH30" i="9"/>
  <c r="BH34" i="9"/>
  <c r="BH38" i="9"/>
  <c r="BH42" i="9"/>
  <c r="EN13" i="9"/>
  <c r="EN25" i="9"/>
  <c r="EN33" i="9"/>
  <c r="EN6" i="9"/>
  <c r="EN10" i="9"/>
  <c r="EN14" i="9"/>
  <c r="EN18" i="9"/>
  <c r="EN22" i="9"/>
  <c r="EN26" i="9"/>
  <c r="EN30" i="9"/>
  <c r="EN34" i="9"/>
  <c r="EN38" i="9"/>
  <c r="EN42" i="9"/>
  <c r="EN46" i="9"/>
  <c r="EN9" i="9"/>
  <c r="EN17" i="9"/>
  <c r="EN29" i="9"/>
  <c r="EN3" i="9"/>
  <c r="EN5" i="9"/>
  <c r="EN21" i="9"/>
  <c r="EN37" i="9"/>
  <c r="EN41" i="9"/>
  <c r="EB5" i="9"/>
  <c r="EB17" i="9"/>
  <c r="EB21" i="9"/>
  <c r="EB37" i="9"/>
  <c r="EB41" i="9"/>
  <c r="EB13" i="9"/>
  <c r="EB29" i="9"/>
  <c r="EB33" i="9"/>
  <c r="EB45" i="9"/>
  <c r="EB3" i="9"/>
  <c r="EB9" i="9"/>
  <c r="EB25" i="9"/>
  <c r="EB36" i="9"/>
  <c r="EB40" i="9"/>
  <c r="DP9" i="9"/>
  <c r="DP29" i="9"/>
  <c r="DP33" i="9"/>
  <c r="DP37" i="9"/>
  <c r="DP17" i="9"/>
  <c r="DP3" i="9"/>
  <c r="DP5" i="9"/>
  <c r="DP13" i="9"/>
  <c r="DP21" i="9"/>
  <c r="DP25" i="9"/>
  <c r="DP41" i="9"/>
  <c r="DP45" i="9"/>
  <c r="DP4" i="9"/>
  <c r="DP8" i="9"/>
  <c r="DP12" i="9"/>
  <c r="DP16" i="9"/>
  <c r="DP20" i="9"/>
  <c r="DP24" i="9"/>
  <c r="DP28" i="9"/>
  <c r="DP32" i="9"/>
  <c r="DP36" i="9"/>
  <c r="DP40" i="9"/>
  <c r="DD5" i="9"/>
  <c r="DD13" i="9"/>
  <c r="DD29" i="9"/>
  <c r="DD33" i="9"/>
  <c r="DD6" i="9"/>
  <c r="DD10" i="9"/>
  <c r="DD14" i="9"/>
  <c r="DD26" i="9"/>
  <c r="DD34" i="9"/>
  <c r="DD38" i="9"/>
  <c r="DD46" i="9"/>
  <c r="DD3" i="9"/>
  <c r="DD9" i="9"/>
  <c r="DD17" i="9"/>
  <c r="DD21" i="9"/>
  <c r="DD25" i="9"/>
  <c r="DD37" i="9"/>
  <c r="DD41" i="9"/>
  <c r="DD45" i="9"/>
  <c r="DD18" i="9"/>
  <c r="DD22" i="9"/>
  <c r="DD30" i="9"/>
  <c r="CR9" i="9"/>
  <c r="CR37" i="9"/>
  <c r="CR5" i="9"/>
  <c r="CR21" i="9"/>
  <c r="CR25" i="9"/>
  <c r="CR41" i="9"/>
  <c r="CR45" i="9"/>
  <c r="CR3" i="9"/>
  <c r="CR13" i="9"/>
  <c r="CR17" i="9"/>
  <c r="CR29" i="9"/>
  <c r="CR33" i="9"/>
  <c r="CR4" i="9"/>
  <c r="CR8" i="9"/>
  <c r="CR12" i="9"/>
  <c r="CR16" i="9"/>
  <c r="CR20" i="9"/>
  <c r="CR24" i="9"/>
  <c r="CR28" i="9"/>
  <c r="CR32" i="9"/>
  <c r="CR36" i="9"/>
  <c r="CR40" i="9"/>
  <c r="CF5" i="9"/>
  <c r="CF9" i="9"/>
  <c r="CF21" i="9"/>
  <c r="CF41" i="9"/>
  <c r="CF25" i="9"/>
  <c r="CF33" i="9"/>
  <c r="CF45" i="9"/>
  <c r="CF3" i="9"/>
  <c r="CF13" i="9"/>
  <c r="CF17" i="9"/>
  <c r="CF29" i="9"/>
  <c r="CF37" i="9"/>
  <c r="CF4" i="9"/>
  <c r="CF8" i="9"/>
  <c r="CF12" i="9"/>
  <c r="CF16" i="9"/>
  <c r="CF20" i="9"/>
  <c r="CF24" i="9"/>
  <c r="CF28" i="9"/>
  <c r="CF32" i="9"/>
  <c r="CF36" i="9"/>
  <c r="CF40" i="9"/>
  <c r="BT5" i="9"/>
  <c r="BT25" i="9"/>
  <c r="BT37" i="9"/>
  <c r="BT41" i="9"/>
  <c r="BT9" i="9"/>
  <c r="BT17" i="9"/>
  <c r="BT21" i="9"/>
  <c r="BT29" i="9"/>
  <c r="BT33" i="9"/>
  <c r="BT3" i="9"/>
  <c r="BT13" i="9"/>
  <c r="BT45" i="9"/>
  <c r="BT4" i="9"/>
  <c r="BT8" i="9"/>
  <c r="BT12" i="9"/>
  <c r="BT16" i="9"/>
  <c r="BT20" i="9"/>
  <c r="BT24" i="9"/>
  <c r="BT28" i="9"/>
  <c r="BT32" i="9"/>
  <c r="BT36" i="9"/>
  <c r="BT40" i="9"/>
  <c r="BH5" i="9"/>
  <c r="BH17" i="9"/>
  <c r="BH21" i="9"/>
  <c r="BH37" i="9"/>
  <c r="BH41" i="9"/>
  <c r="BH9" i="9"/>
  <c r="BH13" i="9"/>
  <c r="BH25" i="9"/>
  <c r="BH29" i="9"/>
  <c r="BH33" i="9"/>
  <c r="BH45" i="9"/>
  <c r="BH3" i="9"/>
  <c r="BH4" i="9"/>
  <c r="BH8" i="9"/>
  <c r="BH12" i="9"/>
  <c r="BH16" i="9"/>
  <c r="BH20" i="9"/>
  <c r="BH24" i="9"/>
  <c r="BH28" i="9"/>
  <c r="BH32" i="9"/>
  <c r="BH36" i="9"/>
  <c r="BH40" i="9"/>
  <c r="AV5" i="9"/>
  <c r="AV9" i="9"/>
  <c r="AV25" i="9"/>
  <c r="AV29" i="9"/>
  <c r="AV33" i="9"/>
  <c r="AV37" i="9"/>
  <c r="AV13" i="9"/>
  <c r="AV17" i="9"/>
  <c r="AV21" i="9"/>
  <c r="AV41" i="9"/>
  <c r="AV45" i="9"/>
  <c r="AV3" i="9"/>
  <c r="AV4" i="9"/>
  <c r="AV8" i="9"/>
  <c r="AV12" i="9"/>
  <c r="AV16" i="9"/>
  <c r="AV20" i="9"/>
  <c r="AV24" i="9"/>
  <c r="AV28" i="9"/>
  <c r="AV32" i="9"/>
  <c r="AV36" i="9"/>
  <c r="AV40" i="9"/>
  <c r="AJ9" i="9"/>
  <c r="AJ13" i="9"/>
  <c r="AJ17" i="9"/>
  <c r="AJ21" i="9"/>
  <c r="AJ25" i="9"/>
  <c r="AJ29" i="9"/>
  <c r="AJ33" i="9"/>
  <c r="AJ37" i="9"/>
  <c r="AJ41" i="9"/>
  <c r="AJ45" i="9"/>
  <c r="AJ5" i="9"/>
  <c r="AJ3" i="9"/>
  <c r="AJ4" i="9"/>
  <c r="AJ8" i="9"/>
  <c r="AJ12" i="9"/>
  <c r="AJ16" i="9"/>
  <c r="AJ20" i="9"/>
  <c r="AJ24" i="9"/>
  <c r="AJ28" i="9"/>
  <c r="AJ32" i="9"/>
  <c r="AJ36" i="9"/>
  <c r="AJ40" i="9"/>
  <c r="X35" i="9"/>
  <c r="X39" i="9"/>
  <c r="X43" i="9"/>
  <c r="X8" i="9"/>
  <c r="X12" i="9"/>
  <c r="X16" i="9"/>
  <c r="X20" i="9"/>
  <c r="X24" i="9"/>
  <c r="X28" i="9"/>
  <c r="X32" i="9"/>
  <c r="X36" i="9"/>
  <c r="X40" i="9"/>
  <c r="FR8" i="9"/>
  <c r="FR12" i="9"/>
  <c r="FR16" i="9"/>
  <c r="FR20" i="9"/>
  <c r="FR24" i="9"/>
  <c r="FR28" i="9"/>
  <c r="FR32" i="9"/>
  <c r="FR36" i="9"/>
  <c r="FR40" i="9"/>
  <c r="FR44" i="9"/>
  <c r="FM46" i="9"/>
  <c r="FM45" i="9"/>
  <c r="FM44" i="9"/>
  <c r="FM43" i="9"/>
  <c r="FM42" i="9"/>
  <c r="FM41" i="9"/>
  <c r="FM40" i="9"/>
  <c r="FM39" i="9"/>
  <c r="FM38" i="9"/>
  <c r="FM37" i="9"/>
  <c r="FM36" i="9"/>
  <c r="FM35" i="9"/>
  <c r="FM34" i="9"/>
  <c r="FM33" i="9"/>
  <c r="FM32" i="9"/>
  <c r="FM31" i="9"/>
  <c r="FM30" i="9"/>
  <c r="FM29" i="9"/>
  <c r="FM28" i="9"/>
  <c r="FM27" i="9"/>
  <c r="FM26" i="9"/>
  <c r="FM25" i="9"/>
  <c r="FM24" i="9"/>
  <c r="FM23" i="9"/>
  <c r="FM22" i="9"/>
  <c r="FM21" i="9"/>
  <c r="FM20" i="9"/>
  <c r="FM19" i="9"/>
  <c r="FM18" i="9"/>
  <c r="FM17" i="9"/>
  <c r="FM16" i="9"/>
  <c r="FM15" i="9"/>
  <c r="FM14" i="9"/>
  <c r="FM13" i="9"/>
  <c r="FM12" i="9"/>
  <c r="FM11" i="9"/>
  <c r="FM10" i="9"/>
  <c r="FM9" i="9"/>
  <c r="FM8" i="9"/>
  <c r="FM7" i="9"/>
  <c r="FM6" i="9"/>
  <c r="FM5" i="9"/>
  <c r="FM4" i="9"/>
  <c r="FM3" i="9"/>
  <c r="FJ46" i="9"/>
  <c r="FJ45" i="9"/>
  <c r="FJ44" i="9"/>
  <c r="FJ43" i="9"/>
  <c r="FJ42" i="9"/>
  <c r="FJ41" i="9"/>
  <c r="FJ40" i="9"/>
  <c r="FJ39" i="9"/>
  <c r="FJ38" i="9"/>
  <c r="FJ37" i="9"/>
  <c r="FJ36" i="9"/>
  <c r="FJ35" i="9"/>
  <c r="FJ34" i="9"/>
  <c r="FJ33" i="9"/>
  <c r="FJ32" i="9"/>
  <c r="FJ31" i="9"/>
  <c r="FJ30" i="9"/>
  <c r="FJ29" i="9"/>
  <c r="FJ28" i="9"/>
  <c r="FJ27" i="9"/>
  <c r="FJ26" i="9"/>
  <c r="FJ25" i="9"/>
  <c r="FJ24" i="9"/>
  <c r="FJ23" i="9"/>
  <c r="FJ22" i="9"/>
  <c r="FJ21" i="9"/>
  <c r="FJ20" i="9"/>
  <c r="FJ19" i="9"/>
  <c r="FJ18" i="9"/>
  <c r="FJ17" i="9"/>
  <c r="FJ16" i="9"/>
  <c r="FJ15" i="9"/>
  <c r="FJ14" i="9"/>
  <c r="FJ13" i="9"/>
  <c r="FJ12" i="9"/>
  <c r="FJ11" i="9"/>
  <c r="FJ10" i="9"/>
  <c r="FJ9" i="9"/>
  <c r="FJ8" i="9"/>
  <c r="FJ7" i="9"/>
  <c r="FJ6" i="9"/>
  <c r="FJ5" i="9"/>
  <c r="FJ4" i="9"/>
  <c r="FJ3" i="9"/>
  <c r="FG46" i="9"/>
  <c r="FG45" i="9"/>
  <c r="FG44" i="9"/>
  <c r="FG43" i="9"/>
  <c r="FG42" i="9"/>
  <c r="FG41" i="9"/>
  <c r="FG40" i="9"/>
  <c r="FG39" i="9"/>
  <c r="FG38" i="9"/>
  <c r="FG37" i="9"/>
  <c r="FG36" i="9"/>
  <c r="FG35" i="9"/>
  <c r="FG34" i="9"/>
  <c r="FG33" i="9"/>
  <c r="FG32" i="9"/>
  <c r="FG31" i="9"/>
  <c r="FG30" i="9"/>
  <c r="FG29" i="9"/>
  <c r="FG28" i="9"/>
  <c r="FG27" i="9"/>
  <c r="FG26" i="9"/>
  <c r="FG25" i="9"/>
  <c r="FG24" i="9"/>
  <c r="FG23" i="9"/>
  <c r="FG22" i="9"/>
  <c r="FG21" i="9"/>
  <c r="FG20" i="9"/>
  <c r="FG19" i="9"/>
  <c r="FG18" i="9"/>
  <c r="FG17" i="9"/>
  <c r="FG16" i="9"/>
  <c r="FG15" i="9"/>
  <c r="FG14" i="9"/>
  <c r="FG13" i="9"/>
  <c r="FG12" i="9"/>
  <c r="FG11" i="9"/>
  <c r="FG10" i="9"/>
  <c r="FG9" i="9"/>
  <c r="FG8" i="9"/>
  <c r="FG7" i="9"/>
  <c r="FG6" i="9"/>
  <c r="FG5" i="9"/>
  <c r="FG4" i="9"/>
  <c r="FG3" i="9"/>
  <c r="FD46" i="9"/>
  <c r="FD45" i="9"/>
  <c r="FD44" i="9"/>
  <c r="FD43" i="9"/>
  <c r="FD42" i="9"/>
  <c r="FD41" i="9"/>
  <c r="FD40" i="9"/>
  <c r="FD39" i="9"/>
  <c r="FD38" i="9"/>
  <c r="FD37" i="9"/>
  <c r="FD36" i="9"/>
  <c r="FD35" i="9"/>
  <c r="FD34" i="9"/>
  <c r="FD33" i="9"/>
  <c r="FD32" i="9"/>
  <c r="FD31" i="9"/>
  <c r="FD30" i="9"/>
  <c r="FD29" i="9"/>
  <c r="FD28" i="9"/>
  <c r="FD27" i="9"/>
  <c r="FD26" i="9"/>
  <c r="FD25" i="9"/>
  <c r="FD24" i="9"/>
  <c r="FD23" i="9"/>
  <c r="FD22" i="9"/>
  <c r="FD21" i="9"/>
  <c r="FD20" i="9"/>
  <c r="FD19" i="9"/>
  <c r="FD18" i="9"/>
  <c r="FD17" i="9"/>
  <c r="FD16" i="9"/>
  <c r="FD15" i="9"/>
  <c r="FD14" i="9"/>
  <c r="FD13" i="9"/>
  <c r="FD12" i="9"/>
  <c r="FD11" i="9"/>
  <c r="FD10" i="9"/>
  <c r="FD9" i="9"/>
  <c r="FD8" i="9"/>
  <c r="FD7" i="9"/>
  <c r="FD6" i="9"/>
  <c r="FD5" i="9"/>
  <c r="FD4" i="9"/>
  <c r="FD3" i="9"/>
  <c r="FA46" i="9"/>
  <c r="FR46" i="9" s="1"/>
  <c r="FA45" i="9"/>
  <c r="FR45" i="9" s="1"/>
  <c r="FA44" i="9"/>
  <c r="FQ44" i="9" s="1"/>
  <c r="FX44" i="9" s="1"/>
  <c r="FA43" i="9"/>
  <c r="FQ43" i="9" s="1"/>
  <c r="FA42" i="9"/>
  <c r="FR42" i="9" s="1"/>
  <c r="FA41" i="9"/>
  <c r="FR41" i="9" s="1"/>
  <c r="FA40" i="9"/>
  <c r="FQ40" i="9" s="1"/>
  <c r="FX40" i="9" s="1"/>
  <c r="FA39" i="9"/>
  <c r="FR39" i="9" s="1"/>
  <c r="FA38" i="9"/>
  <c r="FR38" i="9" s="1"/>
  <c r="FA37" i="9"/>
  <c r="FR37" i="9" s="1"/>
  <c r="FA36" i="9"/>
  <c r="FQ36" i="9" s="1"/>
  <c r="FX36" i="9" s="1"/>
  <c r="FA35" i="9"/>
  <c r="FR35" i="9" s="1"/>
  <c r="FA34" i="9"/>
  <c r="FR34" i="9" s="1"/>
  <c r="FA33" i="9"/>
  <c r="FR33" i="9" s="1"/>
  <c r="FA32" i="9"/>
  <c r="FQ32" i="9" s="1"/>
  <c r="FX32" i="9" s="1"/>
  <c r="FA31" i="9"/>
  <c r="FQ31" i="9" s="1"/>
  <c r="FA30" i="9"/>
  <c r="FR30" i="9" s="1"/>
  <c r="FA29" i="9"/>
  <c r="FR29" i="9" s="1"/>
  <c r="FA28" i="9"/>
  <c r="FQ28" i="9" s="1"/>
  <c r="FX28" i="9" s="1"/>
  <c r="FA27" i="9"/>
  <c r="FR27" i="9" s="1"/>
  <c r="FA26" i="9"/>
  <c r="FR26" i="9" s="1"/>
  <c r="FA25" i="9"/>
  <c r="FR25" i="9" s="1"/>
  <c r="FA24" i="9"/>
  <c r="FQ24" i="9" s="1"/>
  <c r="FX24" i="9" s="1"/>
  <c r="FA23" i="9"/>
  <c r="FR23" i="9" s="1"/>
  <c r="FA22" i="9"/>
  <c r="FR22" i="9" s="1"/>
  <c r="FA21" i="9"/>
  <c r="FR21" i="9" s="1"/>
  <c r="FA20" i="9"/>
  <c r="FQ20" i="9" s="1"/>
  <c r="FX20" i="9" s="1"/>
  <c r="FA19" i="9"/>
  <c r="FQ19" i="9" s="1"/>
  <c r="FA18" i="9"/>
  <c r="FR18" i="9" s="1"/>
  <c r="FA17" i="9"/>
  <c r="FR17" i="9" s="1"/>
  <c r="FA16" i="9"/>
  <c r="FQ16" i="9" s="1"/>
  <c r="FX16" i="9" s="1"/>
  <c r="FA15" i="9"/>
  <c r="FR15" i="9" s="1"/>
  <c r="FA14" i="9"/>
  <c r="FR14" i="9" s="1"/>
  <c r="FA13" i="9"/>
  <c r="FR13" i="9" s="1"/>
  <c r="FA12" i="9"/>
  <c r="FQ12" i="9" s="1"/>
  <c r="FX12" i="9" s="1"/>
  <c r="FA11" i="9"/>
  <c r="FQ11" i="9" s="1"/>
  <c r="FA10" i="9"/>
  <c r="FR10" i="9" s="1"/>
  <c r="FA9" i="9"/>
  <c r="FR9" i="9" s="1"/>
  <c r="FA8" i="9"/>
  <c r="FQ8" i="9" s="1"/>
  <c r="FX8" i="9" s="1"/>
  <c r="FA7" i="9"/>
  <c r="FR7" i="9" s="1"/>
  <c r="FA6" i="9"/>
  <c r="FR6" i="9" s="1"/>
  <c r="FA5" i="9"/>
  <c r="FR5" i="9" s="1"/>
  <c r="FA4" i="9"/>
  <c r="FR4" i="9" s="1"/>
  <c r="FA3" i="9"/>
  <c r="FR3" i="9" s="1"/>
  <c r="EX4" i="9"/>
  <c r="FP4" i="9" s="1"/>
  <c r="EX5" i="9"/>
  <c r="FO5" i="9" s="1"/>
  <c r="FV5" i="9" s="1"/>
  <c r="EX6" i="9"/>
  <c r="FP6" i="9" s="1"/>
  <c r="EX7" i="9"/>
  <c r="FP7" i="9" s="1"/>
  <c r="EX8" i="9"/>
  <c r="FP8" i="9" s="1"/>
  <c r="EX9" i="9"/>
  <c r="FO9" i="9" s="1"/>
  <c r="EX10" i="9"/>
  <c r="FP10" i="9" s="1"/>
  <c r="EX11" i="9"/>
  <c r="FP11" i="9" s="1"/>
  <c r="EX12" i="9"/>
  <c r="FP12" i="9" s="1"/>
  <c r="EX13" i="9"/>
  <c r="FO13" i="9" s="1"/>
  <c r="EX14" i="9"/>
  <c r="FP14" i="9" s="1"/>
  <c r="EX15" i="9"/>
  <c r="FP15" i="9" s="1"/>
  <c r="EX16" i="9"/>
  <c r="FP16" i="9" s="1"/>
  <c r="EX17" i="9"/>
  <c r="FO17" i="9" s="1"/>
  <c r="EX18" i="9"/>
  <c r="FP18" i="9" s="1"/>
  <c r="EX19" i="9"/>
  <c r="FP19" i="9" s="1"/>
  <c r="EX20" i="9"/>
  <c r="FP20" i="9" s="1"/>
  <c r="EX21" i="9"/>
  <c r="FO21" i="9" s="1"/>
  <c r="EX22" i="9"/>
  <c r="FP22" i="9" s="1"/>
  <c r="EX23" i="9"/>
  <c r="FP23" i="9" s="1"/>
  <c r="EX24" i="9"/>
  <c r="FP24" i="9" s="1"/>
  <c r="EX25" i="9"/>
  <c r="FO25" i="9" s="1"/>
  <c r="EX26" i="9"/>
  <c r="FP26" i="9" s="1"/>
  <c r="EX27" i="9"/>
  <c r="FP27" i="9" s="1"/>
  <c r="EX28" i="9"/>
  <c r="FP28" i="9" s="1"/>
  <c r="EX29" i="9"/>
  <c r="FO29" i="9" s="1"/>
  <c r="EX30" i="9"/>
  <c r="FP30" i="9" s="1"/>
  <c r="EX31" i="9"/>
  <c r="FP31" i="9" s="1"/>
  <c r="EX32" i="9"/>
  <c r="FP32" i="9" s="1"/>
  <c r="EX33" i="9"/>
  <c r="FO33" i="9" s="1"/>
  <c r="EX34" i="9"/>
  <c r="FP34" i="9" s="1"/>
  <c r="EX35" i="9"/>
  <c r="FP35" i="9" s="1"/>
  <c r="EX36" i="9"/>
  <c r="FP36" i="9" s="1"/>
  <c r="EX37" i="9"/>
  <c r="FO37" i="9" s="1"/>
  <c r="EX38" i="9"/>
  <c r="FP38" i="9" s="1"/>
  <c r="EX39" i="9"/>
  <c r="FP39" i="9" s="1"/>
  <c r="EX40" i="9"/>
  <c r="FP40" i="9" s="1"/>
  <c r="EX41" i="9"/>
  <c r="FO41" i="9" s="1"/>
  <c r="EX42" i="9"/>
  <c r="FP42" i="9" s="1"/>
  <c r="EX43" i="9"/>
  <c r="FP43" i="9" s="1"/>
  <c r="EX44" i="9"/>
  <c r="FP44" i="9" s="1"/>
  <c r="EX45" i="9"/>
  <c r="FO45" i="9" s="1"/>
  <c r="FV45" i="9" s="1"/>
  <c r="EX46" i="9"/>
  <c r="FP46" i="9" s="1"/>
  <c r="EX3" i="9"/>
  <c r="FP3" i="9" s="1"/>
  <c r="FO18" i="9"/>
  <c r="FV18" i="9" s="1"/>
  <c r="AW12" i="9" l="1"/>
  <c r="BB12" i="9" s="1"/>
  <c r="BI12" i="9"/>
  <c r="BI16" i="9"/>
  <c r="AW16" i="9"/>
  <c r="BB16" i="9" s="1"/>
  <c r="BI20" i="9"/>
  <c r="AW20" i="9"/>
  <c r="BB20" i="9" s="1"/>
  <c r="BI24" i="9"/>
  <c r="AW24" i="9"/>
  <c r="BB24" i="9" s="1"/>
  <c r="AW28" i="9"/>
  <c r="BB28" i="9" s="1"/>
  <c r="BI28" i="9"/>
  <c r="BI32" i="9"/>
  <c r="AW32" i="9"/>
  <c r="BB32" i="9" s="1"/>
  <c r="BI36" i="9"/>
  <c r="AW36" i="9"/>
  <c r="BB36" i="9" s="1"/>
  <c r="BI40" i="9"/>
  <c r="AW40" i="9"/>
  <c r="BB40" i="9" s="1"/>
  <c r="AW44" i="9"/>
  <c r="BI44" i="9"/>
  <c r="B38" i="3" s="1"/>
  <c r="FY8" i="9"/>
  <c r="BI8" i="9"/>
  <c r="AW8" i="9"/>
  <c r="BU18" i="9"/>
  <c r="J12" i="3" s="1"/>
  <c r="CG18" i="9"/>
  <c r="R12" i="3" s="1"/>
  <c r="Y18" i="9"/>
  <c r="CS18" i="9"/>
  <c r="Z12" i="3" s="1"/>
  <c r="EO18" i="9"/>
  <c r="DQ18" i="9"/>
  <c r="AP12" i="3" s="1"/>
  <c r="AK18" i="9"/>
  <c r="M18" i="9"/>
  <c r="DE18" i="9"/>
  <c r="AH12" i="3" s="1"/>
  <c r="EC18" i="9"/>
  <c r="AX12" i="3" s="1"/>
  <c r="FQ35" i="9"/>
  <c r="FQ23" i="9"/>
  <c r="FQ7" i="9"/>
  <c r="FX7" i="9" s="1"/>
  <c r="FQ39" i="9"/>
  <c r="FQ27" i="9"/>
  <c r="FQ15" i="9"/>
  <c r="FQ3" i="9"/>
  <c r="FX3" i="9" s="1"/>
  <c r="FQ46" i="9"/>
  <c r="FX46" i="9" s="1"/>
  <c r="FQ42" i="9"/>
  <c r="FX42" i="9" s="1"/>
  <c r="FQ38" i="9"/>
  <c r="FX38" i="9" s="1"/>
  <c r="FQ34" i="9"/>
  <c r="FX34" i="9" s="1"/>
  <c r="FQ30" i="9"/>
  <c r="FX30" i="9" s="1"/>
  <c r="FQ26" i="9"/>
  <c r="FX26" i="9" s="1"/>
  <c r="FQ22" i="9"/>
  <c r="FX22" i="9" s="1"/>
  <c r="FQ18" i="9"/>
  <c r="FX18" i="9" s="1"/>
  <c r="FQ14" i="9"/>
  <c r="FX14" i="9" s="1"/>
  <c r="FQ10" i="9"/>
  <c r="FX10" i="9" s="1"/>
  <c r="FQ6" i="9"/>
  <c r="FX6" i="9" s="1"/>
  <c r="FR43" i="9"/>
  <c r="FR31" i="9"/>
  <c r="FR19" i="9"/>
  <c r="FR11" i="9"/>
  <c r="FW45" i="9"/>
  <c r="BU45" i="9"/>
  <c r="M45" i="9"/>
  <c r="AK45" i="9"/>
  <c r="CG45" i="9"/>
  <c r="CL45" i="9" s="1"/>
  <c r="CS45" i="9"/>
  <c r="CX45" i="9" s="1"/>
  <c r="DE45" i="9"/>
  <c r="DJ45" i="9" s="1"/>
  <c r="EC45" i="9"/>
  <c r="EH45" i="9" s="1"/>
  <c r="DQ45" i="9"/>
  <c r="DV45" i="9" s="1"/>
  <c r="EO45" i="9"/>
  <c r="Y45" i="9"/>
  <c r="CS5" i="9"/>
  <c r="M5" i="9"/>
  <c r="BU5" i="9"/>
  <c r="BV5" i="9" s="1"/>
  <c r="CG5" i="9"/>
  <c r="AK5" i="9"/>
  <c r="EC5" i="9"/>
  <c r="DE5" i="9"/>
  <c r="DQ5" i="9"/>
  <c r="EO5" i="9"/>
  <c r="Y5" i="9"/>
  <c r="FP45" i="9"/>
  <c r="FP41" i="9"/>
  <c r="FP37" i="9"/>
  <c r="FP33" i="9"/>
  <c r="FP29" i="9"/>
  <c r="FP25" i="9"/>
  <c r="FP21" i="9"/>
  <c r="FP17" i="9"/>
  <c r="FP13" i="9"/>
  <c r="FP9" i="9"/>
  <c r="FP5" i="9"/>
  <c r="FW5" i="9" s="1"/>
  <c r="FQ45" i="9"/>
  <c r="FX45" i="9" s="1"/>
  <c r="FQ41" i="9"/>
  <c r="FX41" i="9" s="1"/>
  <c r="FQ37" i="9"/>
  <c r="FX37" i="9" s="1"/>
  <c r="FQ33" i="9"/>
  <c r="FX33" i="9" s="1"/>
  <c r="FY33" i="9" s="1"/>
  <c r="FQ29" i="9"/>
  <c r="FX29" i="9" s="1"/>
  <c r="FQ25" i="9"/>
  <c r="FX25" i="9" s="1"/>
  <c r="FQ21" i="9"/>
  <c r="FX21" i="9" s="1"/>
  <c r="FQ17" i="9"/>
  <c r="FX17" i="9" s="1"/>
  <c r="FQ13" i="9"/>
  <c r="FQ9" i="9"/>
  <c r="FX9" i="9" s="1"/>
  <c r="FQ5" i="9"/>
  <c r="FX5" i="9" s="1"/>
  <c r="FO30" i="9"/>
  <c r="FV30" i="9" s="1"/>
  <c r="FQ4" i="9"/>
  <c r="FX4" i="9" s="1"/>
  <c r="FY28" i="9"/>
  <c r="FX13" i="9"/>
  <c r="FY40" i="9"/>
  <c r="FW18" i="9"/>
  <c r="EP18" i="9" s="1"/>
  <c r="BG12" i="3" s="1"/>
  <c r="FV41" i="9"/>
  <c r="FV37" i="9"/>
  <c r="FV33" i="9"/>
  <c r="FV29" i="9"/>
  <c r="FV25" i="9"/>
  <c r="FV21" i="9"/>
  <c r="FV17" i="9"/>
  <c r="FV13" i="9"/>
  <c r="FV9" i="9"/>
  <c r="FY21" i="9"/>
  <c r="FY37" i="9"/>
  <c r="FY41" i="9"/>
  <c r="FY12" i="9"/>
  <c r="FY38" i="9"/>
  <c r="FY24" i="9"/>
  <c r="FY14" i="9"/>
  <c r="FY20" i="9"/>
  <c r="FY30" i="9"/>
  <c r="FW30" i="9"/>
  <c r="FY22" i="9"/>
  <c r="FY10" i="9"/>
  <c r="FY16" i="9"/>
  <c r="FY26" i="9"/>
  <c r="FY32" i="9"/>
  <c r="FX43" i="9"/>
  <c r="FX39" i="9"/>
  <c r="FX35" i="9"/>
  <c r="FX31" i="9"/>
  <c r="FX27" i="9"/>
  <c r="FX23" i="9"/>
  <c r="FX19" i="9"/>
  <c r="FX15" i="9"/>
  <c r="FX11" i="9"/>
  <c r="FY44" i="9"/>
  <c r="FY5" i="9"/>
  <c r="FY29" i="9"/>
  <c r="FY45" i="9"/>
  <c r="FY9" i="9"/>
  <c r="FY25" i="9"/>
  <c r="FY36" i="9"/>
  <c r="FY35" i="9"/>
  <c r="FY31" i="9"/>
  <c r="FY15" i="9"/>
  <c r="FY7" i="9"/>
  <c r="FO46" i="9"/>
  <c r="FV46" i="9" s="1"/>
  <c r="FO34" i="9"/>
  <c r="FV34" i="9" s="1"/>
  <c r="FO14" i="9"/>
  <c r="FV14" i="9" s="1"/>
  <c r="FO3" i="9"/>
  <c r="FV3" i="9" s="1"/>
  <c r="FO7" i="9"/>
  <c r="FV7" i="9" s="1"/>
  <c r="FO11" i="9"/>
  <c r="FV11" i="9" s="1"/>
  <c r="FO15" i="9"/>
  <c r="FV15" i="9" s="1"/>
  <c r="FO19" i="9"/>
  <c r="FV19" i="9" s="1"/>
  <c r="FO23" i="9"/>
  <c r="FV23" i="9" s="1"/>
  <c r="FO27" i="9"/>
  <c r="FV27" i="9" s="1"/>
  <c r="FO31" i="9"/>
  <c r="FV31" i="9" s="1"/>
  <c r="FO35" i="9"/>
  <c r="FV35" i="9" s="1"/>
  <c r="FO39" i="9"/>
  <c r="FV39" i="9" s="1"/>
  <c r="FO43" i="9"/>
  <c r="FV43" i="9" s="1"/>
  <c r="FO6" i="9"/>
  <c r="FV6" i="9" s="1"/>
  <c r="FO10" i="9"/>
  <c r="FV10" i="9" s="1"/>
  <c r="FO22" i="9"/>
  <c r="FV22" i="9" s="1"/>
  <c r="FO26" i="9"/>
  <c r="FV26" i="9" s="1"/>
  <c r="FO38" i="9"/>
  <c r="FV38" i="9" s="1"/>
  <c r="FO42" i="9"/>
  <c r="FV42" i="9" s="1"/>
  <c r="FO44" i="9"/>
  <c r="FV44" i="9" s="1"/>
  <c r="FO40" i="9"/>
  <c r="FV40" i="9" s="1"/>
  <c r="FO36" i="9"/>
  <c r="FV36" i="9" s="1"/>
  <c r="FO32" i="9"/>
  <c r="FV32" i="9" s="1"/>
  <c r="FO28" i="9"/>
  <c r="FV28" i="9" s="1"/>
  <c r="FO24" i="9"/>
  <c r="FV24" i="9" s="1"/>
  <c r="FO20" i="9"/>
  <c r="FV20" i="9" s="1"/>
  <c r="FO16" i="9"/>
  <c r="FV16" i="9" s="1"/>
  <c r="FO12" i="9"/>
  <c r="FV12" i="9" s="1"/>
  <c r="FO8" i="9"/>
  <c r="FV8" i="9" s="1"/>
  <c r="FO4" i="9"/>
  <c r="FV4" i="9" s="1"/>
  <c r="ET18" i="9" l="1"/>
  <c r="BH12" i="3" s="1"/>
  <c r="BF12" i="3"/>
  <c r="ED45" i="9"/>
  <c r="BN24" i="9"/>
  <c r="D18" i="3" s="1"/>
  <c r="B18" i="3"/>
  <c r="BN28" i="9"/>
  <c r="D22" i="3" s="1"/>
  <c r="B22" i="3"/>
  <c r="BN12" i="9"/>
  <c r="D6" i="3" s="1"/>
  <c r="B6" i="3"/>
  <c r="BN40" i="9"/>
  <c r="D34" i="3" s="1"/>
  <c r="B34" i="3"/>
  <c r="BN32" i="9"/>
  <c r="D26" i="3" s="1"/>
  <c r="B26" i="3"/>
  <c r="BN16" i="9"/>
  <c r="D10" i="3" s="1"/>
  <c r="B10" i="3"/>
  <c r="BN36" i="9"/>
  <c r="D30" i="3" s="1"/>
  <c r="B30" i="3"/>
  <c r="BN20" i="9"/>
  <c r="D14" i="3" s="1"/>
  <c r="B14" i="3"/>
  <c r="CT45" i="9"/>
  <c r="CH5" i="9"/>
  <c r="ED5" i="9"/>
  <c r="DF5" i="9"/>
  <c r="EP5" i="9"/>
  <c r="CT5" i="9"/>
  <c r="FW20" i="9"/>
  <c r="DE20" i="9"/>
  <c r="AH14" i="3" s="1"/>
  <c r="EC20" i="9"/>
  <c r="AX14" i="3" s="1"/>
  <c r="M20" i="9"/>
  <c r="CG20" i="9"/>
  <c r="R14" i="3" s="1"/>
  <c r="DQ20" i="9"/>
  <c r="AP14" i="3" s="1"/>
  <c r="EO20" i="9"/>
  <c r="BF14" i="3" s="1"/>
  <c r="CS20" i="9"/>
  <c r="Z14" i="3" s="1"/>
  <c r="Y20" i="9"/>
  <c r="BU20" i="9"/>
  <c r="J14" i="3" s="1"/>
  <c r="AK20" i="9"/>
  <c r="FW6" i="9"/>
  <c r="CS6" i="9"/>
  <c r="CT6" i="9" s="1"/>
  <c r="Y6" i="9"/>
  <c r="Z6" i="9" s="1"/>
  <c r="AK6" i="9"/>
  <c r="DQ6" i="9"/>
  <c r="DR6" i="9" s="1"/>
  <c r="EO6" i="9"/>
  <c r="EP6" i="9" s="1"/>
  <c r="BU6" i="9"/>
  <c r="BV6" i="9" s="1"/>
  <c r="DE6" i="9"/>
  <c r="M6" i="9"/>
  <c r="N6" i="9" s="1"/>
  <c r="CG6" i="9"/>
  <c r="CH6" i="9" s="1"/>
  <c r="EC6" i="9"/>
  <c r="ED6" i="9" s="1"/>
  <c r="FW14" i="9"/>
  <c r="DE14" i="9"/>
  <c r="AH8" i="3" s="1"/>
  <c r="AK14" i="9"/>
  <c r="EC14" i="9"/>
  <c r="AX8" i="3" s="1"/>
  <c r="CG14" i="9"/>
  <c r="R8" i="3" s="1"/>
  <c r="Y14" i="9"/>
  <c r="BU14" i="9"/>
  <c r="J8" i="3" s="1"/>
  <c r="M14" i="9"/>
  <c r="CS14" i="9"/>
  <c r="Z8" i="3" s="1"/>
  <c r="DQ14" i="9"/>
  <c r="AP8" i="3" s="1"/>
  <c r="EO14" i="9"/>
  <c r="BF8" i="3" s="1"/>
  <c r="AW19" i="9"/>
  <c r="BI19" i="9"/>
  <c r="B13" i="3" s="1"/>
  <c r="AL5" i="9"/>
  <c r="AW18" i="9"/>
  <c r="BI18" i="9"/>
  <c r="B12" i="3" s="1"/>
  <c r="AD18" i="9"/>
  <c r="Z18" i="9"/>
  <c r="FW26" i="9"/>
  <c r="CS26" i="9"/>
  <c r="Z20" i="3" s="1"/>
  <c r="CG26" i="9"/>
  <c r="R20" i="3" s="1"/>
  <c r="EC26" i="9"/>
  <c r="AX20" i="3" s="1"/>
  <c r="EO26" i="9"/>
  <c r="BF20" i="3" s="1"/>
  <c r="M26" i="9"/>
  <c r="BU26" i="9"/>
  <c r="J20" i="3" s="1"/>
  <c r="Y26" i="9"/>
  <c r="AK26" i="9"/>
  <c r="DE26" i="9"/>
  <c r="AH20" i="3" s="1"/>
  <c r="DQ26" i="9"/>
  <c r="AP20" i="3" s="1"/>
  <c r="FW11" i="9"/>
  <c r="EC11" i="9"/>
  <c r="AX5" i="3" s="1"/>
  <c r="DE11" i="9"/>
  <c r="AH5" i="3" s="1"/>
  <c r="DQ11" i="9"/>
  <c r="AP5" i="3" s="1"/>
  <c r="EO11" i="9"/>
  <c r="BF5" i="3" s="1"/>
  <c r="BU11" i="9"/>
  <c r="J5" i="3" s="1"/>
  <c r="AK11" i="9"/>
  <c r="M11" i="9"/>
  <c r="Y11" i="9"/>
  <c r="CG11" i="9"/>
  <c r="R5" i="3" s="1"/>
  <c r="CS11" i="9"/>
  <c r="Z5" i="3" s="1"/>
  <c r="FW34" i="9"/>
  <c r="BU34" i="9"/>
  <c r="J28" i="3" s="1"/>
  <c r="CG34" i="9"/>
  <c r="R28" i="3" s="1"/>
  <c r="CS34" i="9"/>
  <c r="Z28" i="3" s="1"/>
  <c r="DQ34" i="9"/>
  <c r="AP28" i="3" s="1"/>
  <c r="Y34" i="9"/>
  <c r="M34" i="9"/>
  <c r="DE34" i="9"/>
  <c r="AH28" i="3" s="1"/>
  <c r="AK34" i="9"/>
  <c r="EC34" i="9"/>
  <c r="AX28" i="3" s="1"/>
  <c r="EO34" i="9"/>
  <c r="BF28" i="3" s="1"/>
  <c r="FY23" i="9"/>
  <c r="AW23" i="9"/>
  <c r="BI23" i="9"/>
  <c r="B17" i="3" s="1"/>
  <c r="FY39" i="9"/>
  <c r="AW39" i="9"/>
  <c r="BI39" i="9"/>
  <c r="B33" i="3" s="1"/>
  <c r="FW17" i="9"/>
  <c r="M17" i="9"/>
  <c r="CG17" i="9"/>
  <c r="R11" i="3" s="1"/>
  <c r="AK17" i="9"/>
  <c r="CS17" i="9"/>
  <c r="Z11" i="3" s="1"/>
  <c r="DE17" i="9"/>
  <c r="AH11" i="3" s="1"/>
  <c r="BU17" i="9"/>
  <c r="J11" i="3" s="1"/>
  <c r="EC17" i="9"/>
  <c r="AX11" i="3" s="1"/>
  <c r="DQ17" i="9"/>
  <c r="AP11" i="3" s="1"/>
  <c r="EO17" i="9"/>
  <c r="BF11" i="3" s="1"/>
  <c r="Y17" i="9"/>
  <c r="FW33" i="9"/>
  <c r="M33" i="9"/>
  <c r="CG33" i="9"/>
  <c r="R27" i="3" s="1"/>
  <c r="Y33" i="9"/>
  <c r="DE33" i="9"/>
  <c r="AH27" i="3" s="1"/>
  <c r="DQ33" i="9"/>
  <c r="AP27" i="3" s="1"/>
  <c r="EO33" i="9"/>
  <c r="BF27" i="3" s="1"/>
  <c r="BU33" i="9"/>
  <c r="J27" i="3" s="1"/>
  <c r="AK33" i="9"/>
  <c r="CS33" i="9"/>
  <c r="Z27" i="3" s="1"/>
  <c r="EC33" i="9"/>
  <c r="AX27" i="3" s="1"/>
  <c r="AW5" i="9"/>
  <c r="AX5" i="9" s="1"/>
  <c r="BI5" i="9"/>
  <c r="BJ5" i="9" s="1"/>
  <c r="AW21" i="9"/>
  <c r="BI21" i="9"/>
  <c r="B15" i="3" s="1"/>
  <c r="BI37" i="9"/>
  <c r="B31" i="3" s="1"/>
  <c r="AW37" i="9"/>
  <c r="DR5" i="9"/>
  <c r="EI45" i="9"/>
  <c r="AP45" i="9"/>
  <c r="AL45" i="9"/>
  <c r="FY6" i="9"/>
  <c r="BI6" i="9"/>
  <c r="BJ6" i="9" s="1"/>
  <c r="AW6" i="9"/>
  <c r="AX6" i="9" s="1"/>
  <c r="BI22" i="9"/>
  <c r="B16" i="3" s="1"/>
  <c r="AW22" i="9"/>
  <c r="BI38" i="9"/>
  <c r="B32" i="3" s="1"/>
  <c r="AW38" i="9"/>
  <c r="CH45" i="9"/>
  <c r="CM45" i="9" s="1"/>
  <c r="EH18" i="9"/>
  <c r="AZ12" i="3" s="1"/>
  <c r="ED18" i="9"/>
  <c r="AY12" i="3" s="1"/>
  <c r="DV18" i="9"/>
  <c r="AR12" i="3" s="1"/>
  <c r="DR18" i="9"/>
  <c r="AQ12" i="3" s="1"/>
  <c r="CL18" i="9"/>
  <c r="T12" i="3" s="1"/>
  <c r="CH18" i="9"/>
  <c r="S12" i="3" s="1"/>
  <c r="FW4" i="9"/>
  <c r="EC4" i="9"/>
  <c r="ED4" i="9" s="1"/>
  <c r="DE4" i="9"/>
  <c r="EO4" i="9"/>
  <c r="CG4" i="9"/>
  <c r="CH4" i="9" s="1"/>
  <c r="Y4" i="9"/>
  <c r="Z4" i="9" s="1"/>
  <c r="M4" i="9"/>
  <c r="BU4" i="9"/>
  <c r="CS4" i="9"/>
  <c r="CT4" i="9" s="1"/>
  <c r="AK4" i="9"/>
  <c r="AL4" i="9" s="1"/>
  <c r="DQ4" i="9"/>
  <c r="FW38" i="9"/>
  <c r="AK38" i="9"/>
  <c r="DQ38" i="9"/>
  <c r="AP32" i="3" s="1"/>
  <c r="EO38" i="9"/>
  <c r="BF32" i="3" s="1"/>
  <c r="BU38" i="9"/>
  <c r="J32" i="3" s="1"/>
  <c r="CG38" i="9"/>
  <c r="R32" i="3" s="1"/>
  <c r="CS38" i="9"/>
  <c r="Z32" i="3" s="1"/>
  <c r="Y38" i="9"/>
  <c r="M38" i="9"/>
  <c r="EC38" i="9"/>
  <c r="AX32" i="3" s="1"/>
  <c r="DE38" i="9"/>
  <c r="AH32" i="3" s="1"/>
  <c r="FW15" i="9"/>
  <c r="AK15" i="9"/>
  <c r="CG15" i="9"/>
  <c r="R9" i="3" s="1"/>
  <c r="DE15" i="9"/>
  <c r="AH9" i="3" s="1"/>
  <c r="CS15" i="9"/>
  <c r="Z9" i="3" s="1"/>
  <c r="EC15" i="9"/>
  <c r="AX9" i="3" s="1"/>
  <c r="Y15" i="9"/>
  <c r="DQ15" i="9"/>
  <c r="AP9" i="3" s="1"/>
  <c r="BU15" i="9"/>
  <c r="J9" i="3" s="1"/>
  <c r="M15" i="9"/>
  <c r="EO15" i="9"/>
  <c r="BF9" i="3" s="1"/>
  <c r="FW13" i="9"/>
  <c r="BU13" i="9"/>
  <c r="J7" i="3" s="1"/>
  <c r="CS13" i="9"/>
  <c r="Z7" i="3" s="1"/>
  <c r="EC13" i="9"/>
  <c r="AX7" i="3" s="1"/>
  <c r="M13" i="9"/>
  <c r="Y13" i="9"/>
  <c r="DQ13" i="9"/>
  <c r="AP7" i="3" s="1"/>
  <c r="EO13" i="9"/>
  <c r="BF7" i="3" s="1"/>
  <c r="CG13" i="9"/>
  <c r="R7" i="3" s="1"/>
  <c r="AK13" i="9"/>
  <c r="DE13" i="9"/>
  <c r="AH7" i="3" s="1"/>
  <c r="BU29" i="9"/>
  <c r="J23" i="3" s="1"/>
  <c r="EC29" i="9"/>
  <c r="AX23" i="3" s="1"/>
  <c r="AK29" i="9"/>
  <c r="M29" i="9"/>
  <c r="CG29" i="9"/>
  <c r="R23" i="3" s="1"/>
  <c r="Y29" i="9"/>
  <c r="DE29" i="9"/>
  <c r="AH23" i="3" s="1"/>
  <c r="CS29" i="9"/>
  <c r="Z23" i="3" s="1"/>
  <c r="DQ29" i="9"/>
  <c r="AP23" i="3" s="1"/>
  <c r="EO29" i="9"/>
  <c r="BF23" i="3" s="1"/>
  <c r="BI17" i="9"/>
  <c r="B11" i="3" s="1"/>
  <c r="AW17" i="9"/>
  <c r="AW34" i="9"/>
  <c r="BI34" i="9"/>
  <c r="B28" i="3" s="1"/>
  <c r="FW8" i="9"/>
  <c r="AX8" i="9" s="1"/>
  <c r="M8" i="9"/>
  <c r="N8" i="9" s="1"/>
  <c r="BU8" i="9"/>
  <c r="Y8" i="9"/>
  <c r="CS8" i="9"/>
  <c r="CT8" i="9" s="1"/>
  <c r="AK8" i="9"/>
  <c r="AL8" i="9" s="1"/>
  <c r="DQ8" i="9"/>
  <c r="EO8" i="9"/>
  <c r="DE8" i="9"/>
  <c r="DF8" i="9" s="1"/>
  <c r="CG8" i="9"/>
  <c r="CH8" i="9" s="1"/>
  <c r="EC8" i="9"/>
  <c r="FW40" i="9"/>
  <c r="BJ40" i="9" s="1"/>
  <c r="BU40" i="9"/>
  <c r="J34" i="3" s="1"/>
  <c r="AK40" i="9"/>
  <c r="DQ40" i="9"/>
  <c r="AP34" i="3" s="1"/>
  <c r="EC40" i="9"/>
  <c r="AX34" i="3" s="1"/>
  <c r="EO40" i="9"/>
  <c r="BF34" i="3" s="1"/>
  <c r="M40" i="9"/>
  <c r="CG40" i="9"/>
  <c r="R34" i="3" s="1"/>
  <c r="CS40" i="9"/>
  <c r="Z34" i="3" s="1"/>
  <c r="Y40" i="9"/>
  <c r="DE40" i="9"/>
  <c r="AH34" i="3" s="1"/>
  <c r="FW27" i="9"/>
  <c r="EC27" i="9"/>
  <c r="AX21" i="3" s="1"/>
  <c r="AK27" i="9"/>
  <c r="DE27" i="9"/>
  <c r="AH21" i="3" s="1"/>
  <c r="BU27" i="9"/>
  <c r="J21" i="3" s="1"/>
  <c r="CS27" i="9"/>
  <c r="Z21" i="3" s="1"/>
  <c r="M27" i="9"/>
  <c r="Y27" i="9"/>
  <c r="DQ27" i="9"/>
  <c r="AP21" i="3" s="1"/>
  <c r="EO27" i="9"/>
  <c r="BF21" i="3" s="1"/>
  <c r="CG27" i="9"/>
  <c r="R21" i="3" s="1"/>
  <c r="FW28" i="9"/>
  <c r="EO28" i="9"/>
  <c r="BF22" i="3" s="1"/>
  <c r="DE28" i="9"/>
  <c r="AH22" i="3" s="1"/>
  <c r="DQ28" i="9"/>
  <c r="AP22" i="3" s="1"/>
  <c r="M28" i="9"/>
  <c r="BU28" i="9"/>
  <c r="J22" i="3" s="1"/>
  <c r="CG28" i="9"/>
  <c r="R22" i="3" s="1"/>
  <c r="CS28" i="9"/>
  <c r="Z22" i="3" s="1"/>
  <c r="EC28" i="9"/>
  <c r="AX22" i="3" s="1"/>
  <c r="Y28" i="9"/>
  <c r="AK28" i="9"/>
  <c r="FW44" i="9"/>
  <c r="EO44" i="9"/>
  <c r="BF38" i="3" s="1"/>
  <c r="CS44" i="9"/>
  <c r="Z38" i="3" s="1"/>
  <c r="M44" i="9"/>
  <c r="BU44" i="9"/>
  <c r="J38" i="3" s="1"/>
  <c r="CG44" i="9"/>
  <c r="R38" i="3" s="1"/>
  <c r="Y44" i="9"/>
  <c r="DE44" i="9"/>
  <c r="AH38" i="3" s="1"/>
  <c r="DQ44" i="9"/>
  <c r="AP38" i="3" s="1"/>
  <c r="AK44" i="9"/>
  <c r="EC44" i="9"/>
  <c r="AX38" i="3" s="1"/>
  <c r="FW22" i="9"/>
  <c r="M22" i="9"/>
  <c r="Y22" i="9"/>
  <c r="EC22" i="9"/>
  <c r="AX16" i="3" s="1"/>
  <c r="DE22" i="9"/>
  <c r="AH16" i="3" s="1"/>
  <c r="AK22" i="9"/>
  <c r="BU22" i="9"/>
  <c r="J16" i="3" s="1"/>
  <c r="CG22" i="9"/>
  <c r="R16" i="3" s="1"/>
  <c r="DQ22" i="9"/>
  <c r="AP16" i="3" s="1"/>
  <c r="EO22" i="9"/>
  <c r="BF16" i="3" s="1"/>
  <c r="CS22" i="9"/>
  <c r="Z16" i="3" s="1"/>
  <c r="FW39" i="9"/>
  <c r="DQ39" i="9"/>
  <c r="AP33" i="3" s="1"/>
  <c r="BU39" i="9"/>
  <c r="J33" i="3" s="1"/>
  <c r="M39" i="9"/>
  <c r="CS39" i="9"/>
  <c r="Z33" i="3" s="1"/>
  <c r="DE39" i="9"/>
  <c r="AH33" i="3" s="1"/>
  <c r="Y39" i="9"/>
  <c r="EO39" i="9"/>
  <c r="BF33" i="3" s="1"/>
  <c r="CG39" i="9"/>
  <c r="R33" i="3" s="1"/>
  <c r="EC39" i="9"/>
  <c r="AX33" i="3" s="1"/>
  <c r="AK39" i="9"/>
  <c r="FW23" i="9"/>
  <c r="DQ23" i="9"/>
  <c r="AP17" i="3" s="1"/>
  <c r="Y23" i="9"/>
  <c r="BU23" i="9"/>
  <c r="J17" i="3" s="1"/>
  <c r="EO23" i="9"/>
  <c r="BF17" i="3" s="1"/>
  <c r="EC23" i="9"/>
  <c r="AX17" i="3" s="1"/>
  <c r="M23" i="9"/>
  <c r="CG23" i="9"/>
  <c r="R17" i="3" s="1"/>
  <c r="AK23" i="9"/>
  <c r="CS23" i="9"/>
  <c r="Z17" i="3" s="1"/>
  <c r="DE23" i="9"/>
  <c r="AH17" i="3" s="1"/>
  <c r="FW7" i="9"/>
  <c r="DQ7" i="9"/>
  <c r="DR7" i="9" s="1"/>
  <c r="AK7" i="9"/>
  <c r="BU7" i="9"/>
  <c r="M7" i="9"/>
  <c r="N7" i="9" s="1"/>
  <c r="CS7" i="9"/>
  <c r="CT7" i="9" s="1"/>
  <c r="EC7" i="9"/>
  <c r="EO7" i="9"/>
  <c r="CG7" i="9"/>
  <c r="CH7" i="9" s="1"/>
  <c r="DE7" i="9"/>
  <c r="DF7" i="9" s="1"/>
  <c r="Y7" i="9"/>
  <c r="FW46" i="9"/>
  <c r="EC46" i="9"/>
  <c r="BU46" i="9"/>
  <c r="DE46" i="9"/>
  <c r="AK46" i="9"/>
  <c r="CG46" i="9"/>
  <c r="Y46" i="9"/>
  <c r="CS46" i="9"/>
  <c r="M46" i="9"/>
  <c r="DQ46" i="9"/>
  <c r="EO46" i="9"/>
  <c r="FY19" i="9"/>
  <c r="FY17" i="9"/>
  <c r="FY11" i="9"/>
  <c r="AW11" i="9"/>
  <c r="BI11" i="9"/>
  <c r="B5" i="3" s="1"/>
  <c r="FY27" i="9"/>
  <c r="BI27" i="9"/>
  <c r="B21" i="3" s="1"/>
  <c r="AW27" i="9"/>
  <c r="FY43" i="9"/>
  <c r="AW43" i="9"/>
  <c r="BI43" i="9"/>
  <c r="B37" i="3" s="1"/>
  <c r="AK21" i="9"/>
  <c r="M21" i="9"/>
  <c r="Y21" i="9"/>
  <c r="DQ21" i="9"/>
  <c r="AP15" i="3" s="1"/>
  <c r="EO21" i="9"/>
  <c r="BF15" i="3" s="1"/>
  <c r="CS21" i="9"/>
  <c r="Z15" i="3" s="1"/>
  <c r="DE21" i="9"/>
  <c r="AH15" i="3" s="1"/>
  <c r="BU21" i="9"/>
  <c r="J15" i="3" s="1"/>
  <c r="CG21" i="9"/>
  <c r="R15" i="3" s="1"/>
  <c r="EC21" i="9"/>
  <c r="AX15" i="3" s="1"/>
  <c r="DE37" i="9"/>
  <c r="AH31" i="3" s="1"/>
  <c r="AK37" i="9"/>
  <c r="CS37" i="9"/>
  <c r="Z31" i="3" s="1"/>
  <c r="Y37" i="9"/>
  <c r="EC37" i="9"/>
  <c r="AX31" i="3" s="1"/>
  <c r="BU37" i="9"/>
  <c r="J31" i="3" s="1"/>
  <c r="CG37" i="9"/>
  <c r="R31" i="3" s="1"/>
  <c r="DQ37" i="9"/>
  <c r="AP31" i="3" s="1"/>
  <c r="EO37" i="9"/>
  <c r="BF31" i="3" s="1"/>
  <c r="M37" i="9"/>
  <c r="FY34" i="9"/>
  <c r="DR45" i="9"/>
  <c r="DW45" i="9" s="1"/>
  <c r="FY4" i="9"/>
  <c r="BI4" i="9"/>
  <c r="BJ4" i="9" s="1"/>
  <c r="AW4" i="9"/>
  <c r="AX4" i="9" s="1"/>
  <c r="AW9" i="9"/>
  <c r="BI9" i="9"/>
  <c r="B3" i="3" s="1"/>
  <c r="AW25" i="9"/>
  <c r="BI25" i="9"/>
  <c r="B19" i="3" s="1"/>
  <c r="AW41" i="9"/>
  <c r="BI41" i="9"/>
  <c r="B35" i="3" s="1"/>
  <c r="AD45" i="9"/>
  <c r="Z45" i="9"/>
  <c r="R45" i="9"/>
  <c r="N45" i="9"/>
  <c r="DF45" i="9"/>
  <c r="DK45" i="9" s="1"/>
  <c r="AW10" i="9"/>
  <c r="BI10" i="9"/>
  <c r="B4" i="3" s="1"/>
  <c r="AW26" i="9"/>
  <c r="BI26" i="9"/>
  <c r="B20" i="3" s="1"/>
  <c r="FY42" i="9"/>
  <c r="AW42" i="9"/>
  <c r="BI42" i="9"/>
  <c r="B36" i="3" s="1"/>
  <c r="AW7" i="9"/>
  <c r="BI7" i="9"/>
  <c r="BJ7" i="9" s="1"/>
  <c r="DJ18" i="9"/>
  <c r="AJ12" i="3" s="1"/>
  <c r="DF18" i="9"/>
  <c r="AI12" i="3" s="1"/>
  <c r="EU18" i="9"/>
  <c r="BI12" i="3" s="1"/>
  <c r="BZ18" i="9"/>
  <c r="L12" i="3" s="1"/>
  <c r="BV18" i="9"/>
  <c r="K12" i="3" s="1"/>
  <c r="BN44" i="9"/>
  <c r="BJ44" i="9"/>
  <c r="C38" i="3" s="1"/>
  <c r="FW36" i="9"/>
  <c r="EC36" i="9"/>
  <c r="AX30" i="3" s="1"/>
  <c r="CG36" i="9"/>
  <c r="R30" i="3" s="1"/>
  <c r="CS36" i="9"/>
  <c r="Z30" i="3" s="1"/>
  <c r="Y36" i="9"/>
  <c r="M36" i="9"/>
  <c r="DE36" i="9"/>
  <c r="AH30" i="3" s="1"/>
  <c r="EO36" i="9"/>
  <c r="BF30" i="3" s="1"/>
  <c r="BU36" i="9"/>
  <c r="J30" i="3" s="1"/>
  <c r="AK36" i="9"/>
  <c r="DQ36" i="9"/>
  <c r="AP30" i="3" s="1"/>
  <c r="FW31" i="9"/>
  <c r="Y31" i="9"/>
  <c r="CG31" i="9"/>
  <c r="R25" i="3" s="1"/>
  <c r="EO31" i="9"/>
  <c r="BF25" i="3" s="1"/>
  <c r="AK31" i="9"/>
  <c r="BU31" i="9"/>
  <c r="J25" i="3" s="1"/>
  <c r="EC31" i="9"/>
  <c r="AX25" i="3" s="1"/>
  <c r="M31" i="9"/>
  <c r="CS31" i="9"/>
  <c r="Z25" i="3" s="1"/>
  <c r="DE31" i="9"/>
  <c r="AH25" i="3" s="1"/>
  <c r="DQ31" i="9"/>
  <c r="AP25" i="3" s="1"/>
  <c r="AW35" i="9"/>
  <c r="BI35" i="9"/>
  <c r="B29" i="3" s="1"/>
  <c r="BI33" i="9"/>
  <c r="B27" i="3" s="1"/>
  <c r="AW33" i="9"/>
  <c r="BI3" i="9"/>
  <c r="AW3" i="9"/>
  <c r="AX3" i="9" s="1"/>
  <c r="AP18" i="9"/>
  <c r="AL18" i="9"/>
  <c r="FW24" i="9"/>
  <c r="BJ24" i="9" s="1"/>
  <c r="BU24" i="9"/>
  <c r="J18" i="3" s="1"/>
  <c r="CS24" i="9"/>
  <c r="Z18" i="3" s="1"/>
  <c r="Y24" i="9"/>
  <c r="EC24" i="9"/>
  <c r="AX18" i="3" s="1"/>
  <c r="AK24" i="9"/>
  <c r="DE24" i="9"/>
  <c r="AH18" i="3" s="1"/>
  <c r="M24" i="9"/>
  <c r="CG24" i="9"/>
  <c r="R18" i="3" s="1"/>
  <c r="DQ24" i="9"/>
  <c r="AP18" i="3" s="1"/>
  <c r="EO24" i="9"/>
  <c r="BF18" i="3" s="1"/>
  <c r="FW43" i="9"/>
  <c r="EC43" i="9"/>
  <c r="AX37" i="3" s="1"/>
  <c r="Y43" i="9"/>
  <c r="DQ43" i="9"/>
  <c r="AP37" i="3" s="1"/>
  <c r="EO43" i="9"/>
  <c r="BF37" i="3" s="1"/>
  <c r="DE43" i="9"/>
  <c r="AH37" i="3" s="1"/>
  <c r="BU43" i="9"/>
  <c r="J37" i="3" s="1"/>
  <c r="AK43" i="9"/>
  <c r="M43" i="9"/>
  <c r="CG43" i="9"/>
  <c r="R37" i="3" s="1"/>
  <c r="CS43" i="9"/>
  <c r="Z37" i="3" s="1"/>
  <c r="FW12" i="9"/>
  <c r="EO12" i="9"/>
  <c r="BF6" i="3" s="1"/>
  <c r="M12" i="9"/>
  <c r="BU12" i="9"/>
  <c r="J6" i="3" s="1"/>
  <c r="CG12" i="9"/>
  <c r="R6" i="3" s="1"/>
  <c r="Y12" i="9"/>
  <c r="EC12" i="9"/>
  <c r="AX6" i="3" s="1"/>
  <c r="CS12" i="9"/>
  <c r="Z6" i="3" s="1"/>
  <c r="DQ12" i="9"/>
  <c r="AP6" i="3" s="1"/>
  <c r="DE12" i="9"/>
  <c r="AH6" i="3" s="1"/>
  <c r="AK12" i="9"/>
  <c r="FW16" i="9"/>
  <c r="BJ16" i="9" s="1"/>
  <c r="CS16" i="9"/>
  <c r="Z10" i="3" s="1"/>
  <c r="DQ16" i="9"/>
  <c r="AP10" i="3" s="1"/>
  <c r="EO16" i="9"/>
  <c r="BF10" i="3" s="1"/>
  <c r="M16" i="9"/>
  <c r="AK16" i="9"/>
  <c r="BU16" i="9"/>
  <c r="J10" i="3" s="1"/>
  <c r="EC16" i="9"/>
  <c r="AX10" i="3" s="1"/>
  <c r="CG16" i="9"/>
  <c r="R10" i="3" s="1"/>
  <c r="Y16" i="9"/>
  <c r="DE16" i="9"/>
  <c r="AH10" i="3" s="1"/>
  <c r="FW32" i="9"/>
  <c r="DE32" i="9"/>
  <c r="AH26" i="3" s="1"/>
  <c r="AK32" i="9"/>
  <c r="BU32" i="9"/>
  <c r="J26" i="3" s="1"/>
  <c r="DQ32" i="9"/>
  <c r="AP26" i="3" s="1"/>
  <c r="EC32" i="9"/>
  <c r="AX26" i="3" s="1"/>
  <c r="EO32" i="9"/>
  <c r="BF26" i="3" s="1"/>
  <c r="M32" i="9"/>
  <c r="CG32" i="9"/>
  <c r="R26" i="3" s="1"/>
  <c r="CS32" i="9"/>
  <c r="Z26" i="3" s="1"/>
  <c r="Y32" i="9"/>
  <c r="FW42" i="9"/>
  <c r="CS42" i="9"/>
  <c r="Z36" i="3" s="1"/>
  <c r="M42" i="9"/>
  <c r="CG42" i="9"/>
  <c r="R36" i="3" s="1"/>
  <c r="Y42" i="9"/>
  <c r="DQ42" i="9"/>
  <c r="AP36" i="3" s="1"/>
  <c r="DE42" i="9"/>
  <c r="AH36" i="3" s="1"/>
  <c r="BU42" i="9"/>
  <c r="J36" i="3" s="1"/>
  <c r="AK42" i="9"/>
  <c r="EC42" i="9"/>
  <c r="AX36" i="3" s="1"/>
  <c r="EO42" i="9"/>
  <c r="BF36" i="3" s="1"/>
  <c r="FW10" i="9"/>
  <c r="CG10" i="9"/>
  <c r="R4" i="3" s="1"/>
  <c r="EC10" i="9"/>
  <c r="AX4" i="3" s="1"/>
  <c r="DQ10" i="9"/>
  <c r="AP4" i="3" s="1"/>
  <c r="BU10" i="9"/>
  <c r="J4" i="3" s="1"/>
  <c r="M10" i="9"/>
  <c r="Y10" i="9"/>
  <c r="DE10" i="9"/>
  <c r="AH4" i="3" s="1"/>
  <c r="AK10" i="9"/>
  <c r="EO10" i="9"/>
  <c r="BF4" i="3" s="1"/>
  <c r="CS10" i="9"/>
  <c r="Z4" i="3" s="1"/>
  <c r="FW35" i="9"/>
  <c r="M35" i="9"/>
  <c r="CS35" i="9"/>
  <c r="Z29" i="3" s="1"/>
  <c r="DE35" i="9"/>
  <c r="AH29" i="3" s="1"/>
  <c r="AK35" i="9"/>
  <c r="EC35" i="9"/>
  <c r="AX29" i="3" s="1"/>
  <c r="CG35" i="9"/>
  <c r="R29" i="3" s="1"/>
  <c r="DQ35" i="9"/>
  <c r="AP29" i="3" s="1"/>
  <c r="EO35" i="9"/>
  <c r="BF29" i="3" s="1"/>
  <c r="Y35" i="9"/>
  <c r="BU35" i="9"/>
  <c r="J29" i="3" s="1"/>
  <c r="FW19" i="9"/>
  <c r="DE19" i="9"/>
  <c r="AH13" i="3" s="1"/>
  <c r="M19" i="9"/>
  <c r="CG19" i="9"/>
  <c r="R13" i="3" s="1"/>
  <c r="AK19" i="9"/>
  <c r="CS19" i="9"/>
  <c r="Z13" i="3" s="1"/>
  <c r="Y19" i="9"/>
  <c r="EC19" i="9"/>
  <c r="AX13" i="3" s="1"/>
  <c r="BU19" i="9"/>
  <c r="J13" i="3" s="1"/>
  <c r="DQ19" i="9"/>
  <c r="AP13" i="3" s="1"/>
  <c r="EO19" i="9"/>
  <c r="BF13" i="3" s="1"/>
  <c r="FW3" i="9"/>
  <c r="DE3" i="9"/>
  <c r="DF3" i="9" s="1"/>
  <c r="M3" i="9"/>
  <c r="N3" i="9" s="1"/>
  <c r="EC3" i="9"/>
  <c r="CS3" i="9"/>
  <c r="CT3" i="9" s="1"/>
  <c r="CG3" i="9"/>
  <c r="CH3" i="9" s="1"/>
  <c r="DQ3" i="9"/>
  <c r="DR3" i="9" s="1"/>
  <c r="EO3" i="9"/>
  <c r="AK3" i="9"/>
  <c r="AL3" i="9" s="1"/>
  <c r="BU3" i="9"/>
  <c r="BV3" i="9" s="1"/>
  <c r="Y3" i="9"/>
  <c r="Z3" i="9" s="1"/>
  <c r="FY3" i="9"/>
  <c r="AW15" i="9"/>
  <c r="BI15" i="9"/>
  <c r="B9" i="3" s="1"/>
  <c r="AW31" i="9"/>
  <c r="BI31" i="9"/>
  <c r="B25" i="3" s="1"/>
  <c r="FY18" i="9"/>
  <c r="FW9" i="9"/>
  <c r="DE9" i="9"/>
  <c r="AH3" i="3" s="1"/>
  <c r="AK9" i="9"/>
  <c r="BU9" i="9"/>
  <c r="J3" i="3" s="1"/>
  <c r="CG9" i="9"/>
  <c r="R3" i="3" s="1"/>
  <c r="Y9" i="9"/>
  <c r="CS9" i="9"/>
  <c r="Z3" i="3" s="1"/>
  <c r="M9" i="9"/>
  <c r="EC9" i="9"/>
  <c r="AX3" i="3" s="1"/>
  <c r="DQ9" i="9"/>
  <c r="AP3" i="3" s="1"/>
  <c r="EO9" i="9"/>
  <c r="BF3" i="3" s="1"/>
  <c r="FW25" i="9"/>
  <c r="AK25" i="9"/>
  <c r="BU25" i="9"/>
  <c r="J19" i="3" s="1"/>
  <c r="CG25" i="9"/>
  <c r="R19" i="3" s="1"/>
  <c r="CS25" i="9"/>
  <c r="Z19" i="3" s="1"/>
  <c r="Y25" i="9"/>
  <c r="DQ25" i="9"/>
  <c r="AP19" i="3" s="1"/>
  <c r="EO25" i="9"/>
  <c r="BF19" i="3" s="1"/>
  <c r="DE25" i="9"/>
  <c r="AH19" i="3" s="1"/>
  <c r="M25" i="9"/>
  <c r="EC25" i="9"/>
  <c r="AX19" i="3" s="1"/>
  <c r="FW41" i="9"/>
  <c r="M41" i="9"/>
  <c r="CS41" i="9"/>
  <c r="Z35" i="3" s="1"/>
  <c r="DE41" i="9"/>
  <c r="AH35" i="3" s="1"/>
  <c r="Y41" i="9"/>
  <c r="AK41" i="9"/>
  <c r="BU41" i="9"/>
  <c r="J35" i="3" s="1"/>
  <c r="CG41" i="9"/>
  <c r="R35" i="3" s="1"/>
  <c r="DQ41" i="9"/>
  <c r="AP35" i="3" s="1"/>
  <c r="EC41" i="9"/>
  <c r="AX35" i="3" s="1"/>
  <c r="EO41" i="9"/>
  <c r="BF35" i="3" s="1"/>
  <c r="FY13" i="9"/>
  <c r="AW13" i="9"/>
  <c r="BI13" i="9"/>
  <c r="B7" i="3" s="1"/>
  <c r="AX40" i="9"/>
  <c r="BC40" i="9" s="1"/>
  <c r="AX16" i="9"/>
  <c r="BC16" i="9" s="1"/>
  <c r="M30" i="9"/>
  <c r="AK30" i="9"/>
  <c r="DE30" i="9"/>
  <c r="AH24" i="3" s="1"/>
  <c r="DQ30" i="9"/>
  <c r="AP24" i="3" s="1"/>
  <c r="EO30" i="9"/>
  <c r="BF24" i="3" s="1"/>
  <c r="EC30" i="9"/>
  <c r="AX24" i="3" s="1"/>
  <c r="CG30" i="9"/>
  <c r="R24" i="3" s="1"/>
  <c r="CS30" i="9"/>
  <c r="Z24" i="3" s="1"/>
  <c r="BU30" i="9"/>
  <c r="J24" i="3" s="1"/>
  <c r="Y30" i="9"/>
  <c r="AW29" i="9"/>
  <c r="BI29" i="9"/>
  <c r="B23" i="3" s="1"/>
  <c r="BI45" i="9"/>
  <c r="AW45" i="9"/>
  <c r="Z5" i="9"/>
  <c r="N5" i="9"/>
  <c r="EP45" i="9"/>
  <c r="ET45" i="9"/>
  <c r="CY45" i="9"/>
  <c r="BZ45" i="9"/>
  <c r="BV45" i="9"/>
  <c r="BI14" i="9"/>
  <c r="B8" i="3" s="1"/>
  <c r="AW14" i="9"/>
  <c r="BI30" i="9"/>
  <c r="B24" i="3" s="1"/>
  <c r="AW30" i="9"/>
  <c r="BI46" i="9"/>
  <c r="AW46" i="9"/>
  <c r="FY46" i="9"/>
  <c r="R18" i="9"/>
  <c r="N18" i="9"/>
  <c r="CX18" i="9"/>
  <c r="AB12" i="3" s="1"/>
  <c r="CT18" i="9"/>
  <c r="AA12" i="3" s="1"/>
  <c r="BB44" i="9"/>
  <c r="AX44" i="9"/>
  <c r="FW29" i="9"/>
  <c r="FW21" i="9"/>
  <c r="FW37" i="9"/>
  <c r="EU45" i="9" l="1"/>
  <c r="BO16" i="9"/>
  <c r="E10" i="3" s="1"/>
  <c r="C10" i="3"/>
  <c r="BO24" i="9"/>
  <c r="E18" i="3" s="1"/>
  <c r="C18" i="3"/>
  <c r="BO44" i="9"/>
  <c r="E38" i="3" s="1"/>
  <c r="D38" i="3"/>
  <c r="BO40" i="9"/>
  <c r="E34" i="3" s="1"/>
  <c r="C34" i="3"/>
  <c r="CA45" i="9"/>
  <c r="AQ18" i="9"/>
  <c r="AE45" i="9"/>
  <c r="CX30" i="9"/>
  <c r="AB24" i="3" s="1"/>
  <c r="CT30" i="9"/>
  <c r="AA24" i="3" s="1"/>
  <c r="CL41" i="9"/>
  <c r="T35" i="3" s="1"/>
  <c r="CH41" i="9"/>
  <c r="S35" i="3" s="1"/>
  <c r="BZ25" i="9"/>
  <c r="L19" i="3" s="1"/>
  <c r="BV25" i="9"/>
  <c r="K19" i="3" s="1"/>
  <c r="DV19" i="9"/>
  <c r="AR13" i="3" s="1"/>
  <c r="DR19" i="9"/>
  <c r="AQ13" i="3" s="1"/>
  <c r="DJ19" i="9"/>
  <c r="AJ13" i="3" s="1"/>
  <c r="DF19" i="9"/>
  <c r="AI13" i="3" s="1"/>
  <c r="AP35" i="9"/>
  <c r="AL35" i="9"/>
  <c r="DV10" i="9"/>
  <c r="AR4" i="3" s="1"/>
  <c r="DR10" i="9"/>
  <c r="AQ4" i="3" s="1"/>
  <c r="R42" i="9"/>
  <c r="N42" i="9"/>
  <c r="EH32" i="9"/>
  <c r="AZ26" i="3" s="1"/>
  <c r="ED32" i="9"/>
  <c r="AY26" i="3" s="1"/>
  <c r="R16" i="9"/>
  <c r="N16" i="9"/>
  <c r="CX43" i="9"/>
  <c r="AB37" i="3" s="1"/>
  <c r="CT43" i="9"/>
  <c r="AA37" i="3" s="1"/>
  <c r="AD43" i="9"/>
  <c r="Z43" i="9"/>
  <c r="BN33" i="9"/>
  <c r="D27" i="3" s="1"/>
  <c r="BJ33" i="9"/>
  <c r="C27" i="3" s="1"/>
  <c r="DJ31" i="9"/>
  <c r="AJ25" i="3" s="1"/>
  <c r="DF31" i="9"/>
  <c r="AI25" i="3" s="1"/>
  <c r="BZ31" i="9"/>
  <c r="L25" i="3" s="1"/>
  <c r="BV31" i="9"/>
  <c r="K25" i="3" s="1"/>
  <c r="AD31" i="9"/>
  <c r="Z31" i="9"/>
  <c r="BZ36" i="9"/>
  <c r="L30" i="3" s="1"/>
  <c r="BV36" i="9"/>
  <c r="K30" i="3" s="1"/>
  <c r="AD36" i="9"/>
  <c r="Z36" i="9"/>
  <c r="BJ36" i="9"/>
  <c r="AX36" i="9"/>
  <c r="BC36" i="9" s="1"/>
  <c r="BN42" i="9"/>
  <c r="D36" i="3" s="1"/>
  <c r="BJ42" i="9"/>
  <c r="C36" i="3" s="1"/>
  <c r="BB26" i="9"/>
  <c r="AX26" i="9"/>
  <c r="BB25" i="9"/>
  <c r="AX25" i="9"/>
  <c r="CL37" i="9"/>
  <c r="T31" i="3" s="1"/>
  <c r="CH37" i="9"/>
  <c r="S31" i="3" s="1"/>
  <c r="CX37" i="9"/>
  <c r="AB31" i="3" s="1"/>
  <c r="CT37" i="9"/>
  <c r="AA31" i="3" s="1"/>
  <c r="CL21" i="9"/>
  <c r="T15" i="3" s="1"/>
  <c r="CH21" i="9"/>
  <c r="S15" i="3" s="1"/>
  <c r="ET21" i="9"/>
  <c r="EP21" i="9"/>
  <c r="BG15" i="3" s="1"/>
  <c r="AP21" i="9"/>
  <c r="AL21" i="9"/>
  <c r="BB27" i="9"/>
  <c r="AX27" i="9"/>
  <c r="BB11" i="9"/>
  <c r="AX11" i="9"/>
  <c r="ET46" i="9"/>
  <c r="EP46" i="9"/>
  <c r="AD46" i="9"/>
  <c r="Z46" i="9"/>
  <c r="BZ46" i="9"/>
  <c r="BV46" i="9"/>
  <c r="AP23" i="9"/>
  <c r="AL23" i="9"/>
  <c r="ET23" i="9"/>
  <c r="EP23" i="9"/>
  <c r="BG17" i="3" s="1"/>
  <c r="ET39" i="9"/>
  <c r="BH33" i="3" s="1"/>
  <c r="EP39" i="9"/>
  <c r="BG33" i="3" s="1"/>
  <c r="R39" i="9"/>
  <c r="N39" i="9"/>
  <c r="CX22" i="9"/>
  <c r="AB16" i="3" s="1"/>
  <c r="CT22" i="9"/>
  <c r="AA16" i="3" s="1"/>
  <c r="BZ22" i="9"/>
  <c r="L16" i="3" s="1"/>
  <c r="BV22" i="9"/>
  <c r="K16" i="3" s="1"/>
  <c r="AD22" i="9"/>
  <c r="Z22" i="9"/>
  <c r="AP44" i="9"/>
  <c r="AL44" i="9"/>
  <c r="CL44" i="9"/>
  <c r="T38" i="3" s="1"/>
  <c r="CH44" i="9"/>
  <c r="S38" i="3" s="1"/>
  <c r="ET44" i="9"/>
  <c r="EP44" i="9"/>
  <c r="BG38" i="3" s="1"/>
  <c r="EH28" i="9"/>
  <c r="AZ22" i="3" s="1"/>
  <c r="ED28" i="9"/>
  <c r="AY22" i="3" s="1"/>
  <c r="R28" i="9"/>
  <c r="N28" i="9"/>
  <c r="BJ28" i="9"/>
  <c r="AX28" i="9"/>
  <c r="BC28" i="9" s="1"/>
  <c r="AD27" i="9"/>
  <c r="Z27" i="9"/>
  <c r="DJ27" i="9"/>
  <c r="AJ21" i="3" s="1"/>
  <c r="DF27" i="9"/>
  <c r="AI21" i="3" s="1"/>
  <c r="DF40" i="9"/>
  <c r="AI34" i="3" s="1"/>
  <c r="DJ40" i="9"/>
  <c r="AJ34" i="3" s="1"/>
  <c r="R40" i="9"/>
  <c r="N40" i="9"/>
  <c r="AP40" i="9"/>
  <c r="AL40" i="9"/>
  <c r="BB34" i="9"/>
  <c r="AX34" i="9"/>
  <c r="ET29" i="9"/>
  <c r="EP29" i="9"/>
  <c r="BG23" i="3" s="1"/>
  <c r="AD29" i="9"/>
  <c r="Z29" i="9"/>
  <c r="EH29" i="9"/>
  <c r="AZ23" i="3" s="1"/>
  <c r="ED29" i="9"/>
  <c r="AY23" i="3" s="1"/>
  <c r="CL13" i="9"/>
  <c r="T7" i="3" s="1"/>
  <c r="CH13" i="9"/>
  <c r="S7" i="3" s="1"/>
  <c r="R13" i="9"/>
  <c r="N13" i="9"/>
  <c r="DV15" i="9"/>
  <c r="AR9" i="3" s="1"/>
  <c r="DR15" i="9"/>
  <c r="AQ9" i="3" s="1"/>
  <c r="DJ15" i="9"/>
  <c r="AJ9" i="3" s="1"/>
  <c r="DF15" i="9"/>
  <c r="AI9" i="3" s="1"/>
  <c r="DJ38" i="9"/>
  <c r="AJ32" i="3" s="1"/>
  <c r="DF38" i="9"/>
  <c r="AI32" i="3" s="1"/>
  <c r="CX38" i="9"/>
  <c r="AB32" i="3" s="1"/>
  <c r="CT38" i="9"/>
  <c r="AA32" i="3" s="1"/>
  <c r="DV38" i="9"/>
  <c r="AR32" i="3" s="1"/>
  <c r="DR38" i="9"/>
  <c r="AQ32" i="3" s="1"/>
  <c r="BN22" i="9"/>
  <c r="D16" i="3" s="1"/>
  <c r="BJ22" i="9"/>
  <c r="C16" i="3" s="1"/>
  <c r="BB37" i="9"/>
  <c r="AX37" i="9"/>
  <c r="AP33" i="9"/>
  <c r="AL33" i="9"/>
  <c r="DJ33" i="9"/>
  <c r="AJ27" i="3" s="1"/>
  <c r="DF33" i="9"/>
  <c r="AI27" i="3" s="1"/>
  <c r="EH17" i="9"/>
  <c r="AZ11" i="3" s="1"/>
  <c r="ED17" i="9"/>
  <c r="AY11" i="3" s="1"/>
  <c r="AP17" i="9"/>
  <c r="AL17" i="9"/>
  <c r="BN39" i="9"/>
  <c r="D33" i="3" s="1"/>
  <c r="BJ39" i="9"/>
  <c r="C33" i="3" s="1"/>
  <c r="BB23" i="9"/>
  <c r="AX23" i="9"/>
  <c r="AP34" i="9"/>
  <c r="AL34" i="9"/>
  <c r="DV34" i="9"/>
  <c r="AR28" i="3" s="1"/>
  <c r="DR34" i="9"/>
  <c r="AQ28" i="3" s="1"/>
  <c r="R11" i="9"/>
  <c r="N11" i="9"/>
  <c r="DV11" i="9"/>
  <c r="AR5" i="3" s="1"/>
  <c r="DR11" i="9"/>
  <c r="AQ5" i="3" s="1"/>
  <c r="DV26" i="9"/>
  <c r="AR20" i="3" s="1"/>
  <c r="DR26" i="9"/>
  <c r="AQ20" i="3" s="1"/>
  <c r="BZ26" i="9"/>
  <c r="L20" i="3" s="1"/>
  <c r="BV26" i="9"/>
  <c r="K20" i="3" s="1"/>
  <c r="CL26" i="9"/>
  <c r="T20" i="3" s="1"/>
  <c r="CH26" i="9"/>
  <c r="S20" i="3" s="1"/>
  <c r="BB18" i="9"/>
  <c r="AX18" i="9"/>
  <c r="BB19" i="9"/>
  <c r="BC19" i="9" s="1"/>
  <c r="AX19" i="9"/>
  <c r="R14" i="9"/>
  <c r="N14" i="9"/>
  <c r="EH14" i="9"/>
  <c r="AZ8" i="3" s="1"/>
  <c r="ED14" i="9"/>
  <c r="AY8" i="3" s="1"/>
  <c r="BZ20" i="9"/>
  <c r="L14" i="3" s="1"/>
  <c r="BV20" i="9"/>
  <c r="K14" i="3" s="1"/>
  <c r="DV20" i="9"/>
  <c r="AR14" i="3" s="1"/>
  <c r="DR20" i="9"/>
  <c r="AQ14" i="3" s="1"/>
  <c r="DJ20" i="9"/>
  <c r="AJ14" i="3" s="1"/>
  <c r="DF20" i="9"/>
  <c r="AI14" i="3" s="1"/>
  <c r="BN29" i="9"/>
  <c r="D23" i="3" s="1"/>
  <c r="BJ29" i="9"/>
  <c r="C23" i="3" s="1"/>
  <c r="DV30" i="9"/>
  <c r="AR24" i="3" s="1"/>
  <c r="DR30" i="9"/>
  <c r="AQ24" i="3" s="1"/>
  <c r="EH25" i="9"/>
  <c r="AZ19" i="3" s="1"/>
  <c r="ED25" i="9"/>
  <c r="AY19" i="3" s="1"/>
  <c r="AD9" i="9"/>
  <c r="Z9" i="9"/>
  <c r="CX19" i="9"/>
  <c r="AB13" i="3" s="1"/>
  <c r="CT19" i="9"/>
  <c r="AA13" i="3" s="1"/>
  <c r="ET35" i="9"/>
  <c r="BH29" i="3" s="1"/>
  <c r="EP35" i="9"/>
  <c r="BG29" i="3" s="1"/>
  <c r="DJ10" i="9"/>
  <c r="AJ4" i="3" s="1"/>
  <c r="DF10" i="9"/>
  <c r="AI4" i="3" s="1"/>
  <c r="ET42" i="9"/>
  <c r="BH36" i="3" s="1"/>
  <c r="EP42" i="9"/>
  <c r="BG36" i="3" s="1"/>
  <c r="CX32" i="9"/>
  <c r="AB26" i="3" s="1"/>
  <c r="CT32" i="9"/>
  <c r="AA26" i="3" s="1"/>
  <c r="CL16" i="9"/>
  <c r="T10" i="3" s="1"/>
  <c r="CH16" i="9"/>
  <c r="S10" i="3" s="1"/>
  <c r="CX12" i="9"/>
  <c r="AB6" i="3" s="1"/>
  <c r="CT12" i="9"/>
  <c r="AA6" i="3" s="1"/>
  <c r="BZ43" i="9"/>
  <c r="L37" i="3" s="1"/>
  <c r="BV43" i="9"/>
  <c r="K37" i="3" s="1"/>
  <c r="AP24" i="9"/>
  <c r="AL24" i="9"/>
  <c r="CY18" i="9"/>
  <c r="AC12" i="3" s="1"/>
  <c r="BB14" i="9"/>
  <c r="AX14" i="9"/>
  <c r="CL30" i="9"/>
  <c r="T24" i="3" s="1"/>
  <c r="CH30" i="9"/>
  <c r="S24" i="3" s="1"/>
  <c r="R25" i="9"/>
  <c r="N25" i="9"/>
  <c r="DV35" i="9"/>
  <c r="AR29" i="3" s="1"/>
  <c r="DR35" i="9"/>
  <c r="AQ29" i="3" s="1"/>
  <c r="AD10" i="9"/>
  <c r="Z10" i="9"/>
  <c r="EH10" i="9"/>
  <c r="AZ4" i="3" s="1"/>
  <c r="ED10" i="9"/>
  <c r="AY4" i="3" s="1"/>
  <c r="EH42" i="9"/>
  <c r="AZ36" i="3" s="1"/>
  <c r="ED42" i="9"/>
  <c r="AY36" i="3" s="1"/>
  <c r="DV42" i="9"/>
  <c r="AR36" i="3" s="1"/>
  <c r="DR42" i="9"/>
  <c r="AQ36" i="3" s="1"/>
  <c r="CX42" i="9"/>
  <c r="AB36" i="3" s="1"/>
  <c r="CT42" i="9"/>
  <c r="AA36" i="3" s="1"/>
  <c r="CL32" i="9"/>
  <c r="T26" i="3" s="1"/>
  <c r="CH32" i="9"/>
  <c r="S26" i="3" s="1"/>
  <c r="DV32" i="9"/>
  <c r="AR26" i="3" s="1"/>
  <c r="DR32" i="9"/>
  <c r="AQ26" i="3" s="1"/>
  <c r="BJ32" i="9"/>
  <c r="AX32" i="9"/>
  <c r="BC32" i="9" s="1"/>
  <c r="EH16" i="9"/>
  <c r="AZ10" i="3" s="1"/>
  <c r="ED16" i="9"/>
  <c r="AY10" i="3" s="1"/>
  <c r="EP16" i="9"/>
  <c r="BG10" i="3" s="1"/>
  <c r="ET16" i="9"/>
  <c r="BH10" i="3" s="1"/>
  <c r="AP12" i="9"/>
  <c r="AL12" i="9"/>
  <c r="EH12" i="9"/>
  <c r="AZ6" i="3" s="1"/>
  <c r="ED12" i="9"/>
  <c r="AY6" i="3" s="1"/>
  <c r="R12" i="9"/>
  <c r="N12" i="9"/>
  <c r="CL43" i="9"/>
  <c r="T37" i="3" s="1"/>
  <c r="CH43" i="9"/>
  <c r="S37" i="3" s="1"/>
  <c r="DJ43" i="9"/>
  <c r="AJ37" i="3" s="1"/>
  <c r="DF43" i="9"/>
  <c r="AI37" i="3" s="1"/>
  <c r="EH43" i="9"/>
  <c r="AZ37" i="3" s="1"/>
  <c r="ED43" i="9"/>
  <c r="AY37" i="3" s="1"/>
  <c r="CL24" i="9"/>
  <c r="T18" i="3" s="1"/>
  <c r="CH24" i="9"/>
  <c r="S18" i="3" s="1"/>
  <c r="EH24" i="9"/>
  <c r="AZ18" i="3" s="1"/>
  <c r="ED24" i="9"/>
  <c r="AY18" i="3" s="1"/>
  <c r="BN35" i="9"/>
  <c r="D29" i="3" s="1"/>
  <c r="BJ35" i="9"/>
  <c r="C29" i="3" s="1"/>
  <c r="CX31" i="9"/>
  <c r="AB25" i="3" s="1"/>
  <c r="CT31" i="9"/>
  <c r="AA25" i="3" s="1"/>
  <c r="AP31" i="9"/>
  <c r="AL31" i="9"/>
  <c r="ET36" i="9"/>
  <c r="EP36" i="9"/>
  <c r="BG30" i="3" s="1"/>
  <c r="CX36" i="9"/>
  <c r="AB30" i="3" s="1"/>
  <c r="CT36" i="9"/>
  <c r="AA30" i="3" s="1"/>
  <c r="DK18" i="9"/>
  <c r="AK12" i="3" s="1"/>
  <c r="BB42" i="9"/>
  <c r="AX42" i="9"/>
  <c r="BN10" i="9"/>
  <c r="D4" i="3" s="1"/>
  <c r="BJ10" i="9"/>
  <c r="C4" i="3" s="1"/>
  <c r="S45" i="9"/>
  <c r="BN41" i="9"/>
  <c r="D35" i="3" s="1"/>
  <c r="BJ41" i="9"/>
  <c r="C35" i="3" s="1"/>
  <c r="BN9" i="9"/>
  <c r="D3" i="3" s="1"/>
  <c r="BJ9" i="9"/>
  <c r="C3" i="3" s="1"/>
  <c r="R37" i="9"/>
  <c r="N37" i="9"/>
  <c r="BZ37" i="9"/>
  <c r="L31" i="3" s="1"/>
  <c r="BV37" i="9"/>
  <c r="K31" i="3" s="1"/>
  <c r="AP37" i="9"/>
  <c r="AL37" i="9"/>
  <c r="BZ21" i="9"/>
  <c r="L15" i="3" s="1"/>
  <c r="BV21" i="9"/>
  <c r="K15" i="3" s="1"/>
  <c r="DV21" i="9"/>
  <c r="AR15" i="3" s="1"/>
  <c r="DR21" i="9"/>
  <c r="AQ15" i="3" s="1"/>
  <c r="BN43" i="9"/>
  <c r="D37" i="3" s="1"/>
  <c r="BJ43" i="9"/>
  <c r="C37" i="3" s="1"/>
  <c r="BN27" i="9"/>
  <c r="D21" i="3" s="1"/>
  <c r="BJ27" i="9"/>
  <c r="C21" i="3" s="1"/>
  <c r="DV46" i="9"/>
  <c r="DR46" i="9"/>
  <c r="CL46" i="9"/>
  <c r="CH46" i="9"/>
  <c r="EH46" i="9"/>
  <c r="ED46" i="9"/>
  <c r="CL23" i="9"/>
  <c r="T17" i="3" s="1"/>
  <c r="CH23" i="9"/>
  <c r="S17" i="3" s="1"/>
  <c r="BZ23" i="9"/>
  <c r="L17" i="3" s="1"/>
  <c r="BV23" i="9"/>
  <c r="K17" i="3" s="1"/>
  <c r="AP39" i="9"/>
  <c r="AL39" i="9"/>
  <c r="AD39" i="9"/>
  <c r="Z39" i="9"/>
  <c r="BZ39" i="9"/>
  <c r="L33" i="3" s="1"/>
  <c r="BV39" i="9"/>
  <c r="K33" i="3" s="1"/>
  <c r="ET22" i="9"/>
  <c r="EP22" i="9"/>
  <c r="BG16" i="3" s="1"/>
  <c r="AP22" i="9"/>
  <c r="AL22" i="9"/>
  <c r="R22" i="9"/>
  <c r="N22" i="9"/>
  <c r="DV44" i="9"/>
  <c r="AR38" i="3" s="1"/>
  <c r="DR44" i="9"/>
  <c r="AQ38" i="3" s="1"/>
  <c r="BZ44" i="9"/>
  <c r="L38" i="3" s="1"/>
  <c r="BV44" i="9"/>
  <c r="K38" i="3" s="1"/>
  <c r="CX28" i="9"/>
  <c r="AB22" i="3" s="1"/>
  <c r="CT28" i="9"/>
  <c r="AA22" i="3" s="1"/>
  <c r="DV28" i="9"/>
  <c r="AR22" i="3" s="1"/>
  <c r="DR28" i="9"/>
  <c r="AQ22" i="3" s="1"/>
  <c r="CL27" i="9"/>
  <c r="T21" i="3" s="1"/>
  <c r="CH27" i="9"/>
  <c r="S21" i="3" s="1"/>
  <c r="R27" i="9"/>
  <c r="N27" i="9"/>
  <c r="AP27" i="9"/>
  <c r="AL27" i="9"/>
  <c r="AD40" i="9"/>
  <c r="Z40" i="9"/>
  <c r="EP40" i="9"/>
  <c r="BG34" i="3" s="1"/>
  <c r="ET40" i="9"/>
  <c r="BZ40" i="9"/>
  <c r="L34" i="3" s="1"/>
  <c r="BV40" i="9"/>
  <c r="K34" i="3" s="1"/>
  <c r="DV29" i="9"/>
  <c r="AR23" i="3" s="1"/>
  <c r="DR29" i="9"/>
  <c r="AQ23" i="3" s="1"/>
  <c r="CL29" i="9"/>
  <c r="T23" i="3" s="1"/>
  <c r="CH29" i="9"/>
  <c r="S23" i="3" s="1"/>
  <c r="BZ29" i="9"/>
  <c r="L23" i="3" s="1"/>
  <c r="BV29" i="9"/>
  <c r="K23" i="3" s="1"/>
  <c r="ET13" i="9"/>
  <c r="EP13" i="9"/>
  <c r="BG7" i="3" s="1"/>
  <c r="EH13" i="9"/>
  <c r="AZ7" i="3" s="1"/>
  <c r="ED13" i="9"/>
  <c r="AY7" i="3" s="1"/>
  <c r="ET15" i="9"/>
  <c r="EP15" i="9"/>
  <c r="BG9" i="3" s="1"/>
  <c r="AD15" i="9"/>
  <c r="Z15" i="9"/>
  <c r="CL15" i="9"/>
  <c r="T9" i="3" s="1"/>
  <c r="CH15" i="9"/>
  <c r="S9" i="3" s="1"/>
  <c r="EH38" i="9"/>
  <c r="AZ32" i="3" s="1"/>
  <c r="ED38" i="9"/>
  <c r="AY32" i="3" s="1"/>
  <c r="CL38" i="9"/>
  <c r="T32" i="3" s="1"/>
  <c r="CH38" i="9"/>
  <c r="S32" i="3" s="1"/>
  <c r="AP38" i="9"/>
  <c r="AL38" i="9"/>
  <c r="DW18" i="9"/>
  <c r="AS12" i="3" s="1"/>
  <c r="BB38" i="9"/>
  <c r="AX38" i="9"/>
  <c r="AQ45" i="9"/>
  <c r="BN37" i="9"/>
  <c r="D31" i="3" s="1"/>
  <c r="BJ37" i="9"/>
  <c r="C31" i="3" s="1"/>
  <c r="BZ33" i="9"/>
  <c r="L27" i="3" s="1"/>
  <c r="BV33" i="9"/>
  <c r="K27" i="3" s="1"/>
  <c r="AD33" i="9"/>
  <c r="Z33" i="9"/>
  <c r="AD17" i="9"/>
  <c r="Z17" i="9"/>
  <c r="BZ17" i="9"/>
  <c r="L11" i="3" s="1"/>
  <c r="BV17" i="9"/>
  <c r="K11" i="3" s="1"/>
  <c r="CL17" i="9"/>
  <c r="T11" i="3" s="1"/>
  <c r="CH17" i="9"/>
  <c r="S11" i="3" s="1"/>
  <c r="BB39" i="9"/>
  <c r="AX39" i="9"/>
  <c r="DJ34" i="9"/>
  <c r="AJ28" i="3" s="1"/>
  <c r="DF34" i="9"/>
  <c r="AI28" i="3" s="1"/>
  <c r="CX34" i="9"/>
  <c r="AB28" i="3" s="1"/>
  <c r="CT34" i="9"/>
  <c r="AA28" i="3" s="1"/>
  <c r="CX11" i="9"/>
  <c r="AB5" i="3" s="1"/>
  <c r="CT11" i="9"/>
  <c r="AA5" i="3" s="1"/>
  <c r="AP11" i="9"/>
  <c r="AL11" i="9"/>
  <c r="DJ11" i="9"/>
  <c r="AJ5" i="3" s="1"/>
  <c r="DF11" i="9"/>
  <c r="AI5" i="3" s="1"/>
  <c r="DJ26" i="9"/>
  <c r="AJ20" i="3" s="1"/>
  <c r="DF26" i="9"/>
  <c r="AI20" i="3" s="1"/>
  <c r="R26" i="9"/>
  <c r="N26" i="9"/>
  <c r="CX26" i="9"/>
  <c r="AB20" i="3" s="1"/>
  <c r="CT26" i="9"/>
  <c r="AA20" i="3" s="1"/>
  <c r="ET14" i="9"/>
  <c r="BH8" i="3" s="1"/>
  <c r="EP14" i="9"/>
  <c r="BG8" i="3" s="1"/>
  <c r="BZ14" i="9"/>
  <c r="L8" i="3" s="1"/>
  <c r="BV14" i="9"/>
  <c r="K8" i="3" s="1"/>
  <c r="AP14" i="9"/>
  <c r="AL14" i="9"/>
  <c r="AD20" i="9"/>
  <c r="Z20" i="9"/>
  <c r="CL20" i="9"/>
  <c r="T14" i="3" s="1"/>
  <c r="CH20" i="9"/>
  <c r="S14" i="3" s="1"/>
  <c r="BJ20" i="9"/>
  <c r="AX20" i="9"/>
  <c r="BC20" i="9" s="1"/>
  <c r="DJ41" i="9"/>
  <c r="AJ35" i="3" s="1"/>
  <c r="DF41" i="9"/>
  <c r="AI35" i="3" s="1"/>
  <c r="DV9" i="9"/>
  <c r="AR3" i="3" s="1"/>
  <c r="DR9" i="9"/>
  <c r="AQ3" i="3" s="1"/>
  <c r="DJ9" i="9"/>
  <c r="AJ3" i="3" s="1"/>
  <c r="DF9" i="9"/>
  <c r="AI3" i="3" s="1"/>
  <c r="BB31" i="9"/>
  <c r="AX31" i="9"/>
  <c r="BZ24" i="9"/>
  <c r="L18" i="3" s="1"/>
  <c r="BV24" i="9"/>
  <c r="K18" i="3" s="1"/>
  <c r="BB46" i="9"/>
  <c r="AX46" i="9"/>
  <c r="BB29" i="9"/>
  <c r="AX29" i="9"/>
  <c r="DJ30" i="9"/>
  <c r="AJ24" i="3" s="1"/>
  <c r="DF30" i="9"/>
  <c r="AI24" i="3" s="1"/>
  <c r="ET41" i="9"/>
  <c r="BH35" i="3" s="1"/>
  <c r="EP41" i="9"/>
  <c r="BG35" i="3" s="1"/>
  <c r="CX41" i="9"/>
  <c r="AB35" i="3" s="1"/>
  <c r="CT41" i="9"/>
  <c r="AA35" i="3" s="1"/>
  <c r="AP25" i="9"/>
  <c r="AL25" i="9"/>
  <c r="EH9" i="9"/>
  <c r="AZ3" i="3" s="1"/>
  <c r="ED9" i="9"/>
  <c r="AY3" i="3" s="1"/>
  <c r="CL9" i="9"/>
  <c r="T3" i="3" s="1"/>
  <c r="CH9" i="9"/>
  <c r="S3" i="3" s="1"/>
  <c r="BN15" i="9"/>
  <c r="D9" i="3" s="1"/>
  <c r="BJ15" i="9"/>
  <c r="C9" i="3" s="1"/>
  <c r="BZ19" i="9"/>
  <c r="L13" i="3" s="1"/>
  <c r="BV19" i="9"/>
  <c r="K13" i="3" s="1"/>
  <c r="CX10" i="9"/>
  <c r="AB4" i="3" s="1"/>
  <c r="CT10" i="9"/>
  <c r="AA4" i="3" s="1"/>
  <c r="BN46" i="9"/>
  <c r="BJ46" i="9"/>
  <c r="BN14" i="9"/>
  <c r="D8" i="3" s="1"/>
  <c r="BJ14" i="9"/>
  <c r="C8" i="3" s="1"/>
  <c r="BB45" i="9"/>
  <c r="AX45" i="9"/>
  <c r="AD30" i="9"/>
  <c r="Z30" i="9"/>
  <c r="EH30" i="9"/>
  <c r="AZ24" i="3" s="1"/>
  <c r="ED30" i="9"/>
  <c r="AY24" i="3" s="1"/>
  <c r="AP30" i="9"/>
  <c r="AL30" i="9"/>
  <c r="BN13" i="9"/>
  <c r="D7" i="3" s="1"/>
  <c r="BJ13" i="9"/>
  <c r="C7" i="3" s="1"/>
  <c r="EH41" i="9"/>
  <c r="AZ35" i="3" s="1"/>
  <c r="ED41" i="9"/>
  <c r="AY35" i="3" s="1"/>
  <c r="AP41" i="9"/>
  <c r="AL41" i="9"/>
  <c r="R41" i="9"/>
  <c r="N41" i="9"/>
  <c r="DJ25" i="9"/>
  <c r="AJ19" i="3" s="1"/>
  <c r="DF25" i="9"/>
  <c r="AI19" i="3" s="1"/>
  <c r="CX25" i="9"/>
  <c r="AB19" i="3" s="1"/>
  <c r="CT25" i="9"/>
  <c r="AA19" i="3" s="1"/>
  <c r="R9" i="9"/>
  <c r="N9" i="9"/>
  <c r="BZ9" i="9"/>
  <c r="L3" i="3" s="1"/>
  <c r="BV9" i="9"/>
  <c r="K3" i="3" s="1"/>
  <c r="BB15" i="9"/>
  <c r="AX15" i="9"/>
  <c r="EH19" i="9"/>
  <c r="AZ13" i="3" s="1"/>
  <c r="ED19" i="9"/>
  <c r="AY13" i="3" s="1"/>
  <c r="CL19" i="9"/>
  <c r="T13" i="3" s="1"/>
  <c r="CH19" i="9"/>
  <c r="S13" i="3" s="1"/>
  <c r="BZ35" i="9"/>
  <c r="L29" i="3" s="1"/>
  <c r="BV35" i="9"/>
  <c r="K29" i="3" s="1"/>
  <c r="CL35" i="9"/>
  <c r="T29" i="3" s="1"/>
  <c r="CH35" i="9"/>
  <c r="S29" i="3" s="1"/>
  <c r="CX35" i="9"/>
  <c r="AB29" i="3" s="1"/>
  <c r="CT35" i="9"/>
  <c r="AA29" i="3" s="1"/>
  <c r="ET10" i="9"/>
  <c r="BH4" i="3" s="1"/>
  <c r="EP10" i="9"/>
  <c r="BG4" i="3" s="1"/>
  <c r="R10" i="9"/>
  <c r="N10" i="9"/>
  <c r="CL10" i="9"/>
  <c r="T4" i="3" s="1"/>
  <c r="CH10" i="9"/>
  <c r="S4" i="3" s="1"/>
  <c r="AP42" i="9"/>
  <c r="AL42" i="9"/>
  <c r="AD42" i="9"/>
  <c r="Z42" i="9"/>
  <c r="R32" i="9"/>
  <c r="N32" i="9"/>
  <c r="BZ32" i="9"/>
  <c r="L26" i="3" s="1"/>
  <c r="BV32" i="9"/>
  <c r="K26" i="3" s="1"/>
  <c r="DF16" i="9"/>
  <c r="AI10" i="3" s="1"/>
  <c r="DJ16" i="9"/>
  <c r="AJ10" i="3" s="1"/>
  <c r="BZ16" i="9"/>
  <c r="L10" i="3" s="1"/>
  <c r="BV16" i="9"/>
  <c r="K10" i="3" s="1"/>
  <c r="DV16" i="9"/>
  <c r="AR10" i="3" s="1"/>
  <c r="DR16" i="9"/>
  <c r="AQ10" i="3" s="1"/>
  <c r="DJ12" i="9"/>
  <c r="AJ6" i="3" s="1"/>
  <c r="DF12" i="9"/>
  <c r="AI6" i="3" s="1"/>
  <c r="AD12" i="9"/>
  <c r="Z12" i="9"/>
  <c r="ET12" i="9"/>
  <c r="BH6" i="3" s="1"/>
  <c r="EP12" i="9"/>
  <c r="BG6" i="3" s="1"/>
  <c r="R43" i="9"/>
  <c r="N43" i="9"/>
  <c r="ET43" i="9"/>
  <c r="BH37" i="3" s="1"/>
  <c r="EP43" i="9"/>
  <c r="BG37" i="3" s="1"/>
  <c r="R24" i="9"/>
  <c r="N24" i="9"/>
  <c r="AD24" i="9"/>
  <c r="Z24" i="9"/>
  <c r="BJ3" i="9"/>
  <c r="BB35" i="9"/>
  <c r="AX35" i="9"/>
  <c r="R31" i="9"/>
  <c r="N31" i="9"/>
  <c r="ET31" i="9"/>
  <c r="BH25" i="3" s="1"/>
  <c r="EP31" i="9"/>
  <c r="BG25" i="3" s="1"/>
  <c r="DV36" i="9"/>
  <c r="AR30" i="3" s="1"/>
  <c r="DR36" i="9"/>
  <c r="AQ30" i="3" s="1"/>
  <c r="DJ36" i="9"/>
  <c r="AJ30" i="3" s="1"/>
  <c r="DF36" i="9"/>
  <c r="AI30" i="3" s="1"/>
  <c r="CL36" i="9"/>
  <c r="T30" i="3" s="1"/>
  <c r="CH36" i="9"/>
  <c r="S30" i="3" s="1"/>
  <c r="CA18" i="9"/>
  <c r="M12" i="3" s="1"/>
  <c r="BB10" i="9"/>
  <c r="AX10" i="9"/>
  <c r="BB41" i="9"/>
  <c r="AX41" i="9"/>
  <c r="BB9" i="9"/>
  <c r="AX9" i="9"/>
  <c r="ET37" i="9"/>
  <c r="EP37" i="9"/>
  <c r="BG31" i="3" s="1"/>
  <c r="EH37" i="9"/>
  <c r="AZ31" i="3" s="1"/>
  <c r="ED37" i="9"/>
  <c r="AY31" i="3" s="1"/>
  <c r="DJ37" i="9"/>
  <c r="AJ31" i="3" s="1"/>
  <c r="DF37" i="9"/>
  <c r="AI31" i="3" s="1"/>
  <c r="DJ21" i="9"/>
  <c r="AJ15" i="3" s="1"/>
  <c r="DF21" i="9"/>
  <c r="AI15" i="3" s="1"/>
  <c r="AD21" i="9"/>
  <c r="Z21" i="9"/>
  <c r="BB43" i="9"/>
  <c r="AX43" i="9"/>
  <c r="R46" i="9"/>
  <c r="N46" i="9"/>
  <c r="AP46" i="9"/>
  <c r="AL46" i="9"/>
  <c r="EP7" i="9"/>
  <c r="BV7" i="9"/>
  <c r="DJ23" i="9"/>
  <c r="AJ17" i="3" s="1"/>
  <c r="DF23" i="9"/>
  <c r="AI17" i="3" s="1"/>
  <c r="R23" i="9"/>
  <c r="N23" i="9"/>
  <c r="AD23" i="9"/>
  <c r="Z23" i="9"/>
  <c r="EH39" i="9"/>
  <c r="AZ33" i="3" s="1"/>
  <c r="ED39" i="9"/>
  <c r="AY33" i="3" s="1"/>
  <c r="DJ39" i="9"/>
  <c r="AJ33" i="3" s="1"/>
  <c r="DF39" i="9"/>
  <c r="AI33" i="3" s="1"/>
  <c r="DV39" i="9"/>
  <c r="AR33" i="3" s="1"/>
  <c r="DR39" i="9"/>
  <c r="AQ33" i="3" s="1"/>
  <c r="DV22" i="9"/>
  <c r="AR16" i="3" s="1"/>
  <c r="DR22" i="9"/>
  <c r="AQ16" i="3" s="1"/>
  <c r="DJ22" i="9"/>
  <c r="AJ16" i="3" s="1"/>
  <c r="DF22" i="9"/>
  <c r="AI16" i="3" s="1"/>
  <c r="DJ44" i="9"/>
  <c r="AJ38" i="3" s="1"/>
  <c r="DF44" i="9"/>
  <c r="AI38" i="3" s="1"/>
  <c r="R44" i="9"/>
  <c r="N44" i="9"/>
  <c r="AP28" i="9"/>
  <c r="AL28" i="9"/>
  <c r="CL28" i="9"/>
  <c r="T22" i="3" s="1"/>
  <c r="CH28" i="9"/>
  <c r="S22" i="3" s="1"/>
  <c r="DJ28" i="9"/>
  <c r="AJ22" i="3" s="1"/>
  <c r="DF28" i="9"/>
  <c r="AI22" i="3" s="1"/>
  <c r="ET27" i="9"/>
  <c r="EP27" i="9"/>
  <c r="BG21" i="3" s="1"/>
  <c r="CX27" i="9"/>
  <c r="AB21" i="3" s="1"/>
  <c r="CT27" i="9"/>
  <c r="AA21" i="3" s="1"/>
  <c r="EH27" i="9"/>
  <c r="AZ21" i="3" s="1"/>
  <c r="ED27" i="9"/>
  <c r="AY21" i="3" s="1"/>
  <c r="CX40" i="9"/>
  <c r="AB34" i="3" s="1"/>
  <c r="CT40" i="9"/>
  <c r="AA34" i="3" s="1"/>
  <c r="EH40" i="9"/>
  <c r="AZ34" i="3" s="1"/>
  <c r="ED40" i="9"/>
  <c r="AY34" i="3" s="1"/>
  <c r="EP8" i="9"/>
  <c r="Z8" i="9"/>
  <c r="BB17" i="9"/>
  <c r="AX17" i="9"/>
  <c r="CX29" i="9"/>
  <c r="AB23" i="3" s="1"/>
  <c r="CT29" i="9"/>
  <c r="AA23" i="3" s="1"/>
  <c r="R29" i="9"/>
  <c r="N29" i="9"/>
  <c r="DJ13" i="9"/>
  <c r="AJ7" i="3" s="1"/>
  <c r="DF13" i="9"/>
  <c r="AI7" i="3" s="1"/>
  <c r="DV13" i="9"/>
  <c r="AR7" i="3" s="1"/>
  <c r="DR13" i="9"/>
  <c r="AQ7" i="3" s="1"/>
  <c r="CX13" i="9"/>
  <c r="AB7" i="3" s="1"/>
  <c r="CT13" i="9"/>
  <c r="AA7" i="3" s="1"/>
  <c r="R15" i="9"/>
  <c r="N15" i="9"/>
  <c r="EH15" i="9"/>
  <c r="AZ9" i="3" s="1"/>
  <c r="ED15" i="9"/>
  <c r="AY9" i="3" s="1"/>
  <c r="AP15" i="9"/>
  <c r="AL15" i="9"/>
  <c r="R38" i="9"/>
  <c r="N38" i="9"/>
  <c r="BZ38" i="9"/>
  <c r="L32" i="3" s="1"/>
  <c r="BV38" i="9"/>
  <c r="K32" i="3" s="1"/>
  <c r="BV4" i="9"/>
  <c r="EP4" i="9"/>
  <c r="BN38" i="9"/>
  <c r="D32" i="3" s="1"/>
  <c r="BJ38" i="9"/>
  <c r="C32" i="3" s="1"/>
  <c r="BN21" i="9"/>
  <c r="D15" i="3" s="1"/>
  <c r="BJ21" i="9"/>
  <c r="C15" i="3" s="1"/>
  <c r="EH33" i="9"/>
  <c r="AZ27" i="3" s="1"/>
  <c r="ED33" i="9"/>
  <c r="AY27" i="3" s="1"/>
  <c r="ET33" i="9"/>
  <c r="BH27" i="3" s="1"/>
  <c r="EP33" i="9"/>
  <c r="BG27" i="3" s="1"/>
  <c r="CL33" i="9"/>
  <c r="T27" i="3" s="1"/>
  <c r="CH33" i="9"/>
  <c r="S27" i="3" s="1"/>
  <c r="ET17" i="9"/>
  <c r="BH11" i="3" s="1"/>
  <c r="EP17" i="9"/>
  <c r="BG11" i="3" s="1"/>
  <c r="DJ17" i="9"/>
  <c r="AJ11" i="3" s="1"/>
  <c r="DF17" i="9"/>
  <c r="AI11" i="3" s="1"/>
  <c r="R17" i="9"/>
  <c r="N17" i="9"/>
  <c r="ET34" i="9"/>
  <c r="EP34" i="9"/>
  <c r="BG28" i="3" s="1"/>
  <c r="R34" i="9"/>
  <c r="N34" i="9"/>
  <c r="CL34" i="9"/>
  <c r="T28" i="3" s="1"/>
  <c r="CH34" i="9"/>
  <c r="S28" i="3" s="1"/>
  <c r="CL11" i="9"/>
  <c r="T5" i="3" s="1"/>
  <c r="CH11" i="9"/>
  <c r="S5" i="3" s="1"/>
  <c r="BZ11" i="9"/>
  <c r="L5" i="3" s="1"/>
  <c r="BV11" i="9"/>
  <c r="K5" i="3" s="1"/>
  <c r="EH11" i="9"/>
  <c r="AZ5" i="3" s="1"/>
  <c r="ED11" i="9"/>
  <c r="AY5" i="3" s="1"/>
  <c r="AP26" i="9"/>
  <c r="AL26" i="9"/>
  <c r="ET26" i="9"/>
  <c r="BH20" i="3" s="1"/>
  <c r="EP26" i="9"/>
  <c r="BG20" i="3" s="1"/>
  <c r="AE18" i="9"/>
  <c r="DV14" i="9"/>
  <c r="AR8" i="3" s="1"/>
  <c r="DR14" i="9"/>
  <c r="AQ8" i="3" s="1"/>
  <c r="AD14" i="9"/>
  <c r="Z14" i="9"/>
  <c r="DJ14" i="9"/>
  <c r="AJ8" i="3" s="1"/>
  <c r="DF14" i="9"/>
  <c r="AI8" i="3" s="1"/>
  <c r="CX20" i="9"/>
  <c r="AB14" i="3" s="1"/>
  <c r="CT20" i="9"/>
  <c r="AA14" i="3" s="1"/>
  <c r="R20" i="9"/>
  <c r="N20" i="9"/>
  <c r="BN30" i="9"/>
  <c r="D24" i="3" s="1"/>
  <c r="BJ30" i="9"/>
  <c r="C24" i="3" s="1"/>
  <c r="DV25" i="9"/>
  <c r="AR19" i="3" s="1"/>
  <c r="DR25" i="9"/>
  <c r="AQ19" i="3" s="1"/>
  <c r="DJ42" i="9"/>
  <c r="AJ36" i="3" s="1"/>
  <c r="DF42" i="9"/>
  <c r="AI36" i="3" s="1"/>
  <c r="DJ32" i="9"/>
  <c r="AJ26" i="3" s="1"/>
  <c r="DF32" i="9"/>
  <c r="AI26" i="3" s="1"/>
  <c r="BZ12" i="9"/>
  <c r="L6" i="3" s="1"/>
  <c r="BV12" i="9"/>
  <c r="K6" i="3" s="1"/>
  <c r="DV24" i="9"/>
  <c r="AR18" i="3" s="1"/>
  <c r="DR24" i="9"/>
  <c r="AQ18" i="3" s="1"/>
  <c r="BZ41" i="9"/>
  <c r="L35" i="3" s="1"/>
  <c r="BV41" i="9"/>
  <c r="K35" i="3" s="1"/>
  <c r="AD25" i="9"/>
  <c r="Z25" i="9"/>
  <c r="AP19" i="9"/>
  <c r="AQ19" i="9" s="1"/>
  <c r="AL19" i="9"/>
  <c r="DJ35" i="9"/>
  <c r="AJ29" i="3" s="1"/>
  <c r="DF35" i="9"/>
  <c r="AI29" i="3" s="1"/>
  <c r="BC44" i="9"/>
  <c r="S18" i="9"/>
  <c r="BB30" i="9"/>
  <c r="AX30" i="9"/>
  <c r="BN45" i="9"/>
  <c r="BJ45" i="9"/>
  <c r="BZ30" i="9"/>
  <c r="L24" i="3" s="1"/>
  <c r="BV30" i="9"/>
  <c r="K24" i="3" s="1"/>
  <c r="ET30" i="9"/>
  <c r="EP30" i="9"/>
  <c r="BG24" i="3" s="1"/>
  <c r="R30" i="9"/>
  <c r="N30" i="9"/>
  <c r="BB13" i="9"/>
  <c r="BC13" i="9" s="1"/>
  <c r="AX13" i="9"/>
  <c r="DV41" i="9"/>
  <c r="AR35" i="3" s="1"/>
  <c r="DR41" i="9"/>
  <c r="AQ35" i="3" s="1"/>
  <c r="AD41" i="9"/>
  <c r="Z41" i="9"/>
  <c r="ET25" i="9"/>
  <c r="BH19" i="3" s="1"/>
  <c r="EP25" i="9"/>
  <c r="BG19" i="3" s="1"/>
  <c r="CL25" i="9"/>
  <c r="T19" i="3" s="1"/>
  <c r="CH25" i="9"/>
  <c r="S19" i="3" s="1"/>
  <c r="ET9" i="9"/>
  <c r="BH3" i="3" s="1"/>
  <c r="EP9" i="9"/>
  <c r="BG3" i="3" s="1"/>
  <c r="CX9" i="9"/>
  <c r="AB3" i="3" s="1"/>
  <c r="CT9" i="9"/>
  <c r="AA3" i="3" s="1"/>
  <c r="AP9" i="9"/>
  <c r="AL9" i="9"/>
  <c r="BN31" i="9"/>
  <c r="D25" i="3" s="1"/>
  <c r="BJ31" i="9"/>
  <c r="C25" i="3" s="1"/>
  <c r="EP3" i="9"/>
  <c r="ED3" i="9"/>
  <c r="ET19" i="9"/>
  <c r="EP19" i="9"/>
  <c r="BG13" i="3" s="1"/>
  <c r="AD19" i="9"/>
  <c r="Z19" i="9"/>
  <c r="R19" i="9"/>
  <c r="N19" i="9"/>
  <c r="AD35" i="9"/>
  <c r="Z35" i="9"/>
  <c r="EH35" i="9"/>
  <c r="AZ29" i="3" s="1"/>
  <c r="ED35" i="9"/>
  <c r="AY29" i="3" s="1"/>
  <c r="R35" i="9"/>
  <c r="N35" i="9"/>
  <c r="AP10" i="9"/>
  <c r="AQ10" i="9" s="1"/>
  <c r="AL10" i="9"/>
  <c r="BZ10" i="9"/>
  <c r="L4" i="3" s="1"/>
  <c r="BV10" i="9"/>
  <c r="K4" i="3" s="1"/>
  <c r="BZ42" i="9"/>
  <c r="L36" i="3" s="1"/>
  <c r="BV42" i="9"/>
  <c r="K36" i="3" s="1"/>
  <c r="CL42" i="9"/>
  <c r="T36" i="3" s="1"/>
  <c r="CH42" i="9"/>
  <c r="S36" i="3" s="1"/>
  <c r="AD32" i="9"/>
  <c r="Z32" i="9"/>
  <c r="EP32" i="9"/>
  <c r="BG26" i="3" s="1"/>
  <c r="ET32" i="9"/>
  <c r="AP32" i="9"/>
  <c r="AQ32" i="9" s="1"/>
  <c r="AL32" i="9"/>
  <c r="AD16" i="9"/>
  <c r="Z16" i="9"/>
  <c r="AP16" i="9"/>
  <c r="AQ16" i="9" s="1"/>
  <c r="AL16" i="9"/>
  <c r="CX16" i="9"/>
  <c r="AB10" i="3" s="1"/>
  <c r="CT16" i="9"/>
  <c r="AA10" i="3" s="1"/>
  <c r="DV12" i="9"/>
  <c r="AR6" i="3" s="1"/>
  <c r="DR12" i="9"/>
  <c r="AQ6" i="3" s="1"/>
  <c r="CL12" i="9"/>
  <c r="T6" i="3" s="1"/>
  <c r="CH12" i="9"/>
  <c r="S6" i="3" s="1"/>
  <c r="BJ12" i="9"/>
  <c r="AX12" i="9"/>
  <c r="BC12" i="9" s="1"/>
  <c r="AP43" i="9"/>
  <c r="AL43" i="9"/>
  <c r="DV43" i="9"/>
  <c r="AR37" i="3" s="1"/>
  <c r="DR43" i="9"/>
  <c r="AQ37" i="3" s="1"/>
  <c r="EP24" i="9"/>
  <c r="BG18" i="3" s="1"/>
  <c r="ET24" i="9"/>
  <c r="DJ24" i="9"/>
  <c r="AJ18" i="3" s="1"/>
  <c r="DF24" i="9"/>
  <c r="AI18" i="3" s="1"/>
  <c r="CX24" i="9"/>
  <c r="AB18" i="3" s="1"/>
  <c r="CT24" i="9"/>
  <c r="AA18" i="3" s="1"/>
  <c r="BB33" i="9"/>
  <c r="BC33" i="9" s="1"/>
  <c r="AX33" i="9"/>
  <c r="DV31" i="9"/>
  <c r="AR25" i="3" s="1"/>
  <c r="DR31" i="9"/>
  <c r="AQ25" i="3" s="1"/>
  <c r="EH31" i="9"/>
  <c r="AZ25" i="3" s="1"/>
  <c r="ED31" i="9"/>
  <c r="AY25" i="3" s="1"/>
  <c r="CL31" i="9"/>
  <c r="T25" i="3" s="1"/>
  <c r="CH31" i="9"/>
  <c r="S25" i="3" s="1"/>
  <c r="AP36" i="9"/>
  <c r="AQ36" i="9" s="1"/>
  <c r="AL36" i="9"/>
  <c r="R36" i="9"/>
  <c r="N36" i="9"/>
  <c r="EH36" i="9"/>
  <c r="AZ30" i="3" s="1"/>
  <c r="ED36" i="9"/>
  <c r="AY30" i="3" s="1"/>
  <c r="AX7" i="9"/>
  <c r="BN26" i="9"/>
  <c r="D20" i="3" s="1"/>
  <c r="BJ26" i="9"/>
  <c r="C20" i="3" s="1"/>
  <c r="BN25" i="9"/>
  <c r="D19" i="3" s="1"/>
  <c r="BJ25" i="9"/>
  <c r="C19" i="3" s="1"/>
  <c r="AX24" i="9"/>
  <c r="BC24" i="9" s="1"/>
  <c r="DV37" i="9"/>
  <c r="AR31" i="3" s="1"/>
  <c r="DR37" i="9"/>
  <c r="AQ31" i="3" s="1"/>
  <c r="AD37" i="9"/>
  <c r="Z37" i="9"/>
  <c r="EH21" i="9"/>
  <c r="AZ15" i="3" s="1"/>
  <c r="ED21" i="9"/>
  <c r="AY15" i="3" s="1"/>
  <c r="CX21" i="9"/>
  <c r="AB15" i="3" s="1"/>
  <c r="CT21" i="9"/>
  <c r="AA15" i="3" s="1"/>
  <c r="R21" i="9"/>
  <c r="N21" i="9"/>
  <c r="BN11" i="9"/>
  <c r="D5" i="3" s="1"/>
  <c r="BJ11" i="9"/>
  <c r="C5" i="3" s="1"/>
  <c r="CX46" i="9"/>
  <c r="CT46" i="9"/>
  <c r="DJ46" i="9"/>
  <c r="DF46" i="9"/>
  <c r="Z7" i="9"/>
  <c r="ED7" i="9"/>
  <c r="AL7" i="9"/>
  <c r="CX23" i="9"/>
  <c r="AB17" i="3" s="1"/>
  <c r="CT23" i="9"/>
  <c r="AA17" i="3" s="1"/>
  <c r="EH23" i="9"/>
  <c r="AZ17" i="3" s="1"/>
  <c r="ED23" i="9"/>
  <c r="AY17" i="3" s="1"/>
  <c r="DV23" i="9"/>
  <c r="AR17" i="3" s="1"/>
  <c r="DR23" i="9"/>
  <c r="AQ17" i="3" s="1"/>
  <c r="CL39" i="9"/>
  <c r="T33" i="3" s="1"/>
  <c r="CH39" i="9"/>
  <c r="S33" i="3" s="1"/>
  <c r="CX39" i="9"/>
  <c r="AB33" i="3" s="1"/>
  <c r="CT39" i="9"/>
  <c r="AA33" i="3" s="1"/>
  <c r="CL22" i="9"/>
  <c r="T16" i="3" s="1"/>
  <c r="CH22" i="9"/>
  <c r="S16" i="3" s="1"/>
  <c r="EH22" i="9"/>
  <c r="AZ16" i="3" s="1"/>
  <c r="ED22" i="9"/>
  <c r="AY16" i="3" s="1"/>
  <c r="EH44" i="9"/>
  <c r="AZ38" i="3" s="1"/>
  <c r="ED44" i="9"/>
  <c r="AY38" i="3" s="1"/>
  <c r="AD44" i="9"/>
  <c r="Z44" i="9"/>
  <c r="CX44" i="9"/>
  <c r="AB38" i="3" s="1"/>
  <c r="CT44" i="9"/>
  <c r="AA38" i="3" s="1"/>
  <c r="AD28" i="9"/>
  <c r="Z28" i="9"/>
  <c r="BZ28" i="9"/>
  <c r="L22" i="3" s="1"/>
  <c r="BV28" i="9"/>
  <c r="K22" i="3" s="1"/>
  <c r="ET28" i="9"/>
  <c r="BH22" i="3" s="1"/>
  <c r="EP28" i="9"/>
  <c r="BG22" i="3" s="1"/>
  <c r="DV27" i="9"/>
  <c r="AR21" i="3" s="1"/>
  <c r="DR27" i="9"/>
  <c r="AQ21" i="3" s="1"/>
  <c r="BZ27" i="9"/>
  <c r="L21" i="3" s="1"/>
  <c r="BV27" i="9"/>
  <c r="K21" i="3" s="1"/>
  <c r="CL40" i="9"/>
  <c r="T34" i="3" s="1"/>
  <c r="CH40" i="9"/>
  <c r="S34" i="3" s="1"/>
  <c r="DV40" i="9"/>
  <c r="AR34" i="3" s="1"/>
  <c r="DR40" i="9"/>
  <c r="AQ34" i="3" s="1"/>
  <c r="ED8" i="9"/>
  <c r="DR8" i="9"/>
  <c r="BV8" i="9"/>
  <c r="BN34" i="9"/>
  <c r="D28" i="3" s="1"/>
  <c r="BJ34" i="9"/>
  <c r="C28" i="3" s="1"/>
  <c r="BN17" i="9"/>
  <c r="D11" i="3" s="1"/>
  <c r="BJ17" i="9"/>
  <c r="C11" i="3" s="1"/>
  <c r="DJ29" i="9"/>
  <c r="AJ23" i="3" s="1"/>
  <c r="DF29" i="9"/>
  <c r="AI23" i="3" s="1"/>
  <c r="AP29" i="9"/>
  <c r="AL29" i="9"/>
  <c r="AP13" i="9"/>
  <c r="AQ13" i="9" s="1"/>
  <c r="AL13" i="9"/>
  <c r="AD13" i="9"/>
  <c r="Z13" i="9"/>
  <c r="BZ13" i="9"/>
  <c r="L7" i="3" s="1"/>
  <c r="BV13" i="9"/>
  <c r="K7" i="3" s="1"/>
  <c r="BZ15" i="9"/>
  <c r="L9" i="3" s="1"/>
  <c r="BV15" i="9"/>
  <c r="K9" i="3" s="1"/>
  <c r="CX15" i="9"/>
  <c r="AB9" i="3" s="1"/>
  <c r="CT15" i="9"/>
  <c r="AA9" i="3" s="1"/>
  <c r="AD38" i="9"/>
  <c r="Z38" i="9"/>
  <c r="ET38" i="9"/>
  <c r="EP38" i="9"/>
  <c r="BG32" i="3" s="1"/>
  <c r="DR4" i="9"/>
  <c r="N4" i="9"/>
  <c r="DF4" i="9"/>
  <c r="CM18" i="9"/>
  <c r="U12" i="3" s="1"/>
  <c r="EI18" i="9"/>
  <c r="BA12" i="3" s="1"/>
  <c r="BB22" i="9"/>
  <c r="AX22" i="9"/>
  <c r="BB21" i="9"/>
  <c r="AX21" i="9"/>
  <c r="CX33" i="9"/>
  <c r="AB27" i="3" s="1"/>
  <c r="CT33" i="9"/>
  <c r="AA27" i="3" s="1"/>
  <c r="DV33" i="9"/>
  <c r="AR27" i="3" s="1"/>
  <c r="DR33" i="9"/>
  <c r="AQ27" i="3" s="1"/>
  <c r="R33" i="9"/>
  <c r="N33" i="9"/>
  <c r="DV17" i="9"/>
  <c r="AR11" i="3" s="1"/>
  <c r="DR17" i="9"/>
  <c r="AQ11" i="3" s="1"/>
  <c r="CX17" i="9"/>
  <c r="AB11" i="3" s="1"/>
  <c r="CT17" i="9"/>
  <c r="AA11" i="3" s="1"/>
  <c r="BN23" i="9"/>
  <c r="D17" i="3" s="1"/>
  <c r="BJ23" i="9"/>
  <c r="C17" i="3" s="1"/>
  <c r="EH34" i="9"/>
  <c r="AZ28" i="3" s="1"/>
  <c r="ED34" i="9"/>
  <c r="AY28" i="3" s="1"/>
  <c r="AD34" i="9"/>
  <c r="Z34" i="9"/>
  <c r="BZ34" i="9"/>
  <c r="L28" i="3" s="1"/>
  <c r="BV34" i="9"/>
  <c r="K28" i="3" s="1"/>
  <c r="AD11" i="9"/>
  <c r="Z11" i="9"/>
  <c r="ET11" i="9"/>
  <c r="BH5" i="3" s="1"/>
  <c r="EP11" i="9"/>
  <c r="BG5" i="3" s="1"/>
  <c r="AD26" i="9"/>
  <c r="Z26" i="9"/>
  <c r="EH26" i="9"/>
  <c r="AZ20" i="3" s="1"/>
  <c r="ED26" i="9"/>
  <c r="AY20" i="3" s="1"/>
  <c r="BN18" i="9"/>
  <c r="D12" i="3" s="1"/>
  <c r="BJ18" i="9"/>
  <c r="C12" i="3" s="1"/>
  <c r="BN19" i="9"/>
  <c r="D13" i="3" s="1"/>
  <c r="BJ19" i="9"/>
  <c r="C13" i="3" s="1"/>
  <c r="CX14" i="9"/>
  <c r="AB8" i="3" s="1"/>
  <c r="CT14" i="9"/>
  <c r="AA8" i="3" s="1"/>
  <c r="CL14" i="9"/>
  <c r="T8" i="3" s="1"/>
  <c r="CH14" i="9"/>
  <c r="S8" i="3" s="1"/>
  <c r="DF6" i="9"/>
  <c r="AL6" i="9"/>
  <c r="AP20" i="9"/>
  <c r="AL20" i="9"/>
  <c r="ET20" i="9"/>
  <c r="EP20" i="9"/>
  <c r="BG14" i="3" s="1"/>
  <c r="EH20" i="9"/>
  <c r="AZ14" i="3" s="1"/>
  <c r="ED20" i="9"/>
  <c r="AY14" i="3" s="1"/>
  <c r="BJ8" i="9"/>
  <c r="F8" i="6"/>
  <c r="K57" i="4" s="1"/>
  <c r="K59" i="4" s="1"/>
  <c r="K71" i="4" s="1"/>
  <c r="I8" i="6"/>
  <c r="P57" i="4" s="1"/>
  <c r="P59" i="4" s="1"/>
  <c r="P71" i="4" s="1"/>
  <c r="L8" i="6"/>
  <c r="U57" i="4" s="1"/>
  <c r="U59" i="4" s="1"/>
  <c r="O8" i="6"/>
  <c r="Z57" i="4" s="1"/>
  <c r="Z59" i="4" s="1"/>
  <c r="Z71" i="4" s="1"/>
  <c r="R8" i="6"/>
  <c r="AE57" i="4" s="1"/>
  <c r="AE59" i="4" s="1"/>
  <c r="AE71" i="4" s="1"/>
  <c r="U8" i="6"/>
  <c r="AJ57" i="4" s="1"/>
  <c r="AJ59" i="4" s="1"/>
  <c r="AJ71" i="4" s="1"/>
  <c r="X8" i="6"/>
  <c r="AO57" i="4" s="1"/>
  <c r="AO59" i="4" s="1"/>
  <c r="AO71" i="4" s="1"/>
  <c r="F7" i="6"/>
  <c r="K63" i="4" s="1"/>
  <c r="K65" i="4" s="1"/>
  <c r="I7" i="6"/>
  <c r="P63" i="4" s="1"/>
  <c r="P65" i="4" s="1"/>
  <c r="L7" i="6"/>
  <c r="U63" i="4" s="1"/>
  <c r="U65" i="4" s="1"/>
  <c r="O7" i="6"/>
  <c r="Z63" i="4" s="1"/>
  <c r="Z65" i="4" s="1"/>
  <c r="R7" i="6"/>
  <c r="AE63" i="4" s="1"/>
  <c r="AE65" i="4" s="1"/>
  <c r="U7" i="6"/>
  <c r="AJ63" i="4" s="1"/>
  <c r="AJ65" i="4" s="1"/>
  <c r="X7" i="6"/>
  <c r="AO63" i="4" s="1"/>
  <c r="AO65" i="4" s="1"/>
  <c r="C8" i="6"/>
  <c r="F57" i="4" s="1"/>
  <c r="F59" i="4" s="1"/>
  <c r="C7" i="6"/>
  <c r="F63" i="4" s="1"/>
  <c r="F65" i="4" s="1"/>
  <c r="N42" i="3"/>
  <c r="V42" i="3"/>
  <c r="AD42" i="3"/>
  <c r="AL42" i="3"/>
  <c r="AT42" i="3"/>
  <c r="BB42" i="3"/>
  <c r="BJ42" i="3"/>
  <c r="F42" i="3"/>
  <c r="EU34" i="9" l="1"/>
  <c r="BI28" i="3" s="1"/>
  <c r="BH28" i="3"/>
  <c r="EU27" i="9"/>
  <c r="BI21" i="3" s="1"/>
  <c r="BH21" i="3"/>
  <c r="EU13" i="9"/>
  <c r="BI7" i="3" s="1"/>
  <c r="BH7" i="3"/>
  <c r="EU22" i="9"/>
  <c r="BI16" i="3" s="1"/>
  <c r="BH16" i="3"/>
  <c r="EU36" i="9"/>
  <c r="BI30" i="3" s="1"/>
  <c r="BH30" i="3"/>
  <c r="EU38" i="9"/>
  <c r="BI32" i="3" s="1"/>
  <c r="BH32" i="3"/>
  <c r="EU19" i="9"/>
  <c r="BI13" i="3" s="1"/>
  <c r="BH13" i="3"/>
  <c r="EU30" i="9"/>
  <c r="BI24" i="3" s="1"/>
  <c r="BH24" i="3"/>
  <c r="EU40" i="9"/>
  <c r="BI34" i="3" s="1"/>
  <c r="BH34" i="3"/>
  <c r="EU29" i="9"/>
  <c r="BI23" i="3" s="1"/>
  <c r="BH23" i="3"/>
  <c r="EU44" i="9"/>
  <c r="BI38" i="3" s="1"/>
  <c r="BH38" i="3"/>
  <c r="EU23" i="9"/>
  <c r="BI17" i="3" s="1"/>
  <c r="BH17" i="3"/>
  <c r="EU46" i="9"/>
  <c r="EU21" i="9"/>
  <c r="BI15" i="3" s="1"/>
  <c r="BH15" i="3"/>
  <c r="EU20" i="9"/>
  <c r="BI14" i="3" s="1"/>
  <c r="BH14" i="3"/>
  <c r="EU24" i="9"/>
  <c r="BI18" i="3" s="1"/>
  <c r="BH18" i="3"/>
  <c r="EU32" i="9"/>
  <c r="BI26" i="3" s="1"/>
  <c r="BH26" i="3"/>
  <c r="EU37" i="9"/>
  <c r="BI31" i="3" s="1"/>
  <c r="BH31" i="3"/>
  <c r="EU15" i="9"/>
  <c r="BI9" i="3" s="1"/>
  <c r="BH9" i="3"/>
  <c r="BO36" i="9"/>
  <c r="E30" i="3" s="1"/>
  <c r="C30" i="3"/>
  <c r="BO12" i="9"/>
  <c r="E6" i="3" s="1"/>
  <c r="C6" i="3"/>
  <c r="BO28" i="9"/>
  <c r="E22" i="3" s="1"/>
  <c r="C22" i="3"/>
  <c r="BO20" i="9"/>
  <c r="E14" i="3" s="1"/>
  <c r="C14" i="3"/>
  <c r="BO32" i="9"/>
  <c r="E26" i="3" s="1"/>
  <c r="C26" i="3"/>
  <c r="S15" i="9"/>
  <c r="S44" i="9"/>
  <c r="S46" i="9"/>
  <c r="S24" i="9"/>
  <c r="S32" i="9"/>
  <c r="S41" i="9"/>
  <c r="S22" i="9"/>
  <c r="S29" i="9"/>
  <c r="S23" i="9"/>
  <c r="S43" i="9"/>
  <c r="S10" i="9"/>
  <c r="S27" i="9"/>
  <c r="AE26" i="9"/>
  <c r="AE21" i="9"/>
  <c r="AE12" i="9"/>
  <c r="AE30" i="9"/>
  <c r="AE20" i="9"/>
  <c r="AE33" i="9"/>
  <c r="AE40" i="9"/>
  <c r="AE39" i="9"/>
  <c r="AE11" i="9"/>
  <c r="AE32" i="9"/>
  <c r="AE41" i="9"/>
  <c r="AE14" i="9"/>
  <c r="AE27" i="9"/>
  <c r="AE36" i="9"/>
  <c r="AE31" i="9"/>
  <c r="AE43" i="9"/>
  <c r="AE34" i="9"/>
  <c r="AQ26" i="9"/>
  <c r="AQ15" i="9"/>
  <c r="AQ42" i="9"/>
  <c r="AQ30" i="9"/>
  <c r="AQ11" i="9"/>
  <c r="BC27" i="9"/>
  <c r="BO17" i="9"/>
  <c r="E11" i="3" s="1"/>
  <c r="BO11" i="9"/>
  <c r="E5" i="3" s="1"/>
  <c r="BO33" i="9"/>
  <c r="E27" i="3" s="1"/>
  <c r="CY9" i="9"/>
  <c r="AC3" i="3" s="1"/>
  <c r="CY20" i="9"/>
  <c r="AC14" i="3" s="1"/>
  <c r="EI27" i="9"/>
  <c r="BA21" i="3" s="1"/>
  <c r="EI39" i="9"/>
  <c r="BA33" i="3" s="1"/>
  <c r="EI19" i="9"/>
  <c r="BA13" i="3" s="1"/>
  <c r="EI41" i="9"/>
  <c r="BA35" i="3" s="1"/>
  <c r="EI9" i="9"/>
  <c r="BA3" i="3" s="1"/>
  <c r="EI46" i="9"/>
  <c r="EI24" i="9"/>
  <c r="BA18" i="3" s="1"/>
  <c r="EI43" i="9"/>
  <c r="BA37" i="3" s="1"/>
  <c r="EI12" i="9"/>
  <c r="BA6" i="3" s="1"/>
  <c r="EI10" i="9"/>
  <c r="BA4" i="3" s="1"/>
  <c r="EI44" i="9"/>
  <c r="BA38" i="3" s="1"/>
  <c r="EI40" i="9"/>
  <c r="BA34" i="3" s="1"/>
  <c r="EI36" i="9"/>
  <c r="BA30" i="3" s="1"/>
  <c r="EI31" i="9"/>
  <c r="BA25" i="3" s="1"/>
  <c r="EI35" i="9"/>
  <c r="BA29" i="3" s="1"/>
  <c r="EI25" i="9"/>
  <c r="BA19" i="3" s="1"/>
  <c r="EI14" i="9"/>
  <c r="BA8" i="3" s="1"/>
  <c r="EI17" i="9"/>
  <c r="BA11" i="3" s="1"/>
  <c r="EI29" i="9"/>
  <c r="BA23" i="3" s="1"/>
  <c r="EI23" i="9"/>
  <c r="BA17" i="3" s="1"/>
  <c r="EI33" i="9"/>
  <c r="BA27" i="3" s="1"/>
  <c r="EI21" i="9"/>
  <c r="BA15" i="3" s="1"/>
  <c r="DW27" i="9"/>
  <c r="AS21" i="3" s="1"/>
  <c r="DW16" i="9"/>
  <c r="AS10" i="3" s="1"/>
  <c r="DW9" i="9"/>
  <c r="AS3" i="3" s="1"/>
  <c r="DW28" i="9"/>
  <c r="AS22" i="3" s="1"/>
  <c r="DW46" i="9"/>
  <c r="DW42" i="9"/>
  <c r="AS36" i="3" s="1"/>
  <c r="DW35" i="9"/>
  <c r="AS29" i="3" s="1"/>
  <c r="DW33" i="9"/>
  <c r="AS27" i="3" s="1"/>
  <c r="DW13" i="9"/>
  <c r="AS7" i="3" s="1"/>
  <c r="DW37" i="9"/>
  <c r="AS31" i="3" s="1"/>
  <c r="DW43" i="9"/>
  <c r="AS37" i="3" s="1"/>
  <c r="DW12" i="9"/>
  <c r="AS6" i="3" s="1"/>
  <c r="DW36" i="9"/>
  <c r="AS30" i="3" s="1"/>
  <c r="DW20" i="9"/>
  <c r="AS14" i="3" s="1"/>
  <c r="DW26" i="9"/>
  <c r="AS20" i="3" s="1"/>
  <c r="DW17" i="9"/>
  <c r="AS11" i="3" s="1"/>
  <c r="DW39" i="9"/>
  <c r="AS33" i="3" s="1"/>
  <c r="DK17" i="9"/>
  <c r="AK11" i="3" s="1"/>
  <c r="DK22" i="9"/>
  <c r="AK16" i="3" s="1"/>
  <c r="DK37" i="9"/>
  <c r="AK31" i="3" s="1"/>
  <c r="DK30" i="9"/>
  <c r="AK24" i="3" s="1"/>
  <c r="DK26" i="9"/>
  <c r="AK20" i="3" s="1"/>
  <c r="DK29" i="9"/>
  <c r="AK23" i="3" s="1"/>
  <c r="DK24" i="9"/>
  <c r="AK18" i="3" s="1"/>
  <c r="DK42" i="9"/>
  <c r="AK36" i="3" s="1"/>
  <c r="DK10" i="9"/>
  <c r="AK4" i="3" s="1"/>
  <c r="DK15" i="9"/>
  <c r="AK9" i="3" s="1"/>
  <c r="DK31" i="9"/>
  <c r="AK25" i="3" s="1"/>
  <c r="CY14" i="9"/>
  <c r="AC8" i="3" s="1"/>
  <c r="CY44" i="9"/>
  <c r="AC38" i="3" s="1"/>
  <c r="CY35" i="9"/>
  <c r="AC29" i="3" s="1"/>
  <c r="CY25" i="9"/>
  <c r="AC19" i="3" s="1"/>
  <c r="CY10" i="9"/>
  <c r="AC4" i="3" s="1"/>
  <c r="CY41" i="9"/>
  <c r="AC35" i="3" s="1"/>
  <c r="CY26" i="9"/>
  <c r="AC20" i="3" s="1"/>
  <c r="CY34" i="9"/>
  <c r="AC28" i="3" s="1"/>
  <c r="CY31" i="9"/>
  <c r="AC25" i="3" s="1"/>
  <c r="CY15" i="9"/>
  <c r="AC9" i="3" s="1"/>
  <c r="CY46" i="9"/>
  <c r="CY12" i="9"/>
  <c r="AC6" i="3" s="1"/>
  <c r="CY32" i="9"/>
  <c r="AC26" i="3" s="1"/>
  <c r="CY19" i="9"/>
  <c r="AC13" i="3" s="1"/>
  <c r="CY38" i="9"/>
  <c r="AC32" i="3" s="1"/>
  <c r="CY37" i="9"/>
  <c r="AC31" i="3" s="1"/>
  <c r="CM40" i="9"/>
  <c r="U34" i="3" s="1"/>
  <c r="CM34" i="9"/>
  <c r="U28" i="3" s="1"/>
  <c r="CM28" i="9"/>
  <c r="U22" i="3" s="1"/>
  <c r="CM38" i="9"/>
  <c r="U32" i="3" s="1"/>
  <c r="CM15" i="9"/>
  <c r="U9" i="3" s="1"/>
  <c r="CM29" i="9"/>
  <c r="U23" i="3" s="1"/>
  <c r="CM43" i="9"/>
  <c r="U37" i="3" s="1"/>
  <c r="CM32" i="9"/>
  <c r="U26" i="3" s="1"/>
  <c r="CM30" i="9"/>
  <c r="U24" i="3" s="1"/>
  <c r="CM22" i="9"/>
  <c r="U16" i="3" s="1"/>
  <c r="CM33" i="9"/>
  <c r="U27" i="3" s="1"/>
  <c r="CM25" i="9"/>
  <c r="U19" i="3" s="1"/>
  <c r="CM36" i="9"/>
  <c r="U30" i="3" s="1"/>
  <c r="CM26" i="9"/>
  <c r="U20" i="3" s="1"/>
  <c r="CM39" i="9"/>
  <c r="U33" i="3" s="1"/>
  <c r="CA28" i="9"/>
  <c r="M22" i="3" s="1"/>
  <c r="CA11" i="9"/>
  <c r="M5" i="3" s="1"/>
  <c r="CA38" i="9"/>
  <c r="M32" i="3" s="1"/>
  <c r="CA35" i="9"/>
  <c r="M29" i="3" s="1"/>
  <c r="CA9" i="9"/>
  <c r="M3" i="3" s="1"/>
  <c r="CA14" i="9"/>
  <c r="M8" i="3" s="1"/>
  <c r="CA17" i="9"/>
  <c r="M11" i="3" s="1"/>
  <c r="CA40" i="9"/>
  <c r="M34" i="3" s="1"/>
  <c r="CA44" i="9"/>
  <c r="M38" i="3" s="1"/>
  <c r="CA23" i="9"/>
  <c r="M17" i="3" s="1"/>
  <c r="CA21" i="9"/>
  <c r="M15" i="3" s="1"/>
  <c r="CA37" i="9"/>
  <c r="M31" i="3" s="1"/>
  <c r="CA13" i="9"/>
  <c r="M7" i="3" s="1"/>
  <c r="CA42" i="9"/>
  <c r="M36" i="3" s="1"/>
  <c r="CA41" i="9"/>
  <c r="M35" i="3" s="1"/>
  <c r="CA12" i="9"/>
  <c r="M6" i="3" s="1"/>
  <c r="CA22" i="9"/>
  <c r="M16" i="3" s="1"/>
  <c r="CA46" i="9"/>
  <c r="BO19" i="9"/>
  <c r="E13" i="3" s="1"/>
  <c r="BO26" i="9"/>
  <c r="E20" i="3" s="1"/>
  <c r="BO21" i="9"/>
  <c r="E15" i="3" s="1"/>
  <c r="BO13" i="9"/>
  <c r="E7" i="3" s="1"/>
  <c r="BO46" i="9"/>
  <c r="BO27" i="9"/>
  <c r="E21" i="3" s="1"/>
  <c r="BO41" i="9"/>
  <c r="E35" i="3" s="1"/>
  <c r="BO35" i="9"/>
  <c r="E29" i="3" s="1"/>
  <c r="BC21" i="9"/>
  <c r="BC17" i="9"/>
  <c r="BC41" i="9"/>
  <c r="BC46" i="9"/>
  <c r="BC31" i="9"/>
  <c r="BC39" i="9"/>
  <c r="BC25" i="9"/>
  <c r="AQ24" i="9"/>
  <c r="AQ34" i="9"/>
  <c r="AQ33" i="9"/>
  <c r="AQ40" i="9"/>
  <c r="AQ44" i="9"/>
  <c r="S19" i="9"/>
  <c r="S31" i="9"/>
  <c r="S11" i="9"/>
  <c r="S28" i="9"/>
  <c r="S16" i="9"/>
  <c r="S21" i="9"/>
  <c r="S13" i="9"/>
  <c r="S39" i="9"/>
  <c r="S42" i="9"/>
  <c r="BO34" i="9"/>
  <c r="E28" i="3" s="1"/>
  <c r="BO31" i="9"/>
  <c r="E25" i="3" s="1"/>
  <c r="BO45" i="9"/>
  <c r="BO30" i="9"/>
  <c r="E24" i="3" s="1"/>
  <c r="BO10" i="9"/>
  <c r="E4" i="3" s="1"/>
  <c r="BO29" i="9"/>
  <c r="E23" i="3" s="1"/>
  <c r="BO39" i="9"/>
  <c r="E33" i="3" s="1"/>
  <c r="BO22" i="9"/>
  <c r="E16" i="3" s="1"/>
  <c r="DK40" i="9"/>
  <c r="AK34" i="3" s="1"/>
  <c r="BO42" i="9"/>
  <c r="E36" i="3" s="1"/>
  <c r="U71" i="4"/>
  <c r="AQ35" i="9"/>
  <c r="DW19" i="9"/>
  <c r="AS13" i="3" s="1"/>
  <c r="CM41" i="9"/>
  <c r="U35" i="3" s="1"/>
  <c r="AQ20" i="9"/>
  <c r="EI26" i="9"/>
  <c r="BA20" i="3" s="1"/>
  <c r="CA34" i="9"/>
  <c r="M28" i="3" s="1"/>
  <c r="S33" i="9"/>
  <c r="DW40" i="9"/>
  <c r="AS34" i="3" s="1"/>
  <c r="AE28" i="9"/>
  <c r="EI22" i="9"/>
  <c r="BA16" i="3" s="1"/>
  <c r="EU26" i="9"/>
  <c r="BI20" i="3" s="1"/>
  <c r="EI11" i="9"/>
  <c r="BA5" i="3" s="1"/>
  <c r="CM11" i="9"/>
  <c r="U5" i="3" s="1"/>
  <c r="S34" i="9"/>
  <c r="S17" i="9"/>
  <c r="EU17" i="9"/>
  <c r="BI11" i="3" s="1"/>
  <c r="EU33" i="9"/>
  <c r="BI27" i="3" s="1"/>
  <c r="S38" i="9"/>
  <c r="EI15" i="9"/>
  <c r="BA9" i="3" s="1"/>
  <c r="CY13" i="9"/>
  <c r="AC7" i="3" s="1"/>
  <c r="DK13" i="9"/>
  <c r="AK7" i="3" s="1"/>
  <c r="CY29" i="9"/>
  <c r="AC23" i="3" s="1"/>
  <c r="CY40" i="9"/>
  <c r="AC34" i="3" s="1"/>
  <c r="CY27" i="9"/>
  <c r="AC21" i="3" s="1"/>
  <c r="DK28" i="9"/>
  <c r="AK22" i="3" s="1"/>
  <c r="AQ28" i="9"/>
  <c r="DK44" i="9"/>
  <c r="AK38" i="3" s="1"/>
  <c r="DW22" i="9"/>
  <c r="AS16" i="3" s="1"/>
  <c r="DK39" i="9"/>
  <c r="AK33" i="3" s="1"/>
  <c r="AE23" i="9"/>
  <c r="DK23" i="9"/>
  <c r="AK17" i="3" s="1"/>
  <c r="AQ46" i="9"/>
  <c r="BC43" i="9"/>
  <c r="DK21" i="9"/>
  <c r="AK15" i="3" s="1"/>
  <c r="EI37" i="9"/>
  <c r="BA31" i="3" s="1"/>
  <c r="BC9" i="9"/>
  <c r="BC10" i="9"/>
  <c r="AE24" i="9"/>
  <c r="EU43" i="9"/>
  <c r="BI37" i="3" s="1"/>
  <c r="EU12" i="9"/>
  <c r="BI6" i="3" s="1"/>
  <c r="DK12" i="9"/>
  <c r="AK6" i="3" s="1"/>
  <c r="CA16" i="9"/>
  <c r="M10" i="3" s="1"/>
  <c r="CA32" i="9"/>
  <c r="M26" i="3" s="1"/>
  <c r="AE42" i="9"/>
  <c r="CM10" i="9"/>
  <c r="U4" i="3" s="1"/>
  <c r="EU10" i="9"/>
  <c r="BI4" i="3" s="1"/>
  <c r="CM35" i="9"/>
  <c r="U29" i="3" s="1"/>
  <c r="CM19" i="9"/>
  <c r="U13" i="3" s="1"/>
  <c r="BC15" i="9"/>
  <c r="S9" i="9"/>
  <c r="DK25" i="9"/>
  <c r="AK19" i="3" s="1"/>
  <c r="AQ41" i="9"/>
  <c r="EI30" i="9"/>
  <c r="BA24" i="3" s="1"/>
  <c r="BC45" i="9"/>
  <c r="CA19" i="9"/>
  <c r="M13" i="3" s="1"/>
  <c r="CM9" i="9"/>
  <c r="U3" i="3" s="1"/>
  <c r="AQ25" i="9"/>
  <c r="EU41" i="9"/>
  <c r="BI35" i="3" s="1"/>
  <c r="BC29" i="9"/>
  <c r="CA24" i="9"/>
  <c r="M18" i="3" s="1"/>
  <c r="DK9" i="9"/>
  <c r="AK3" i="3" s="1"/>
  <c r="DK41" i="9"/>
  <c r="AK35" i="3" s="1"/>
  <c r="CM20" i="9"/>
  <c r="U14" i="3" s="1"/>
  <c r="AQ14" i="9"/>
  <c r="EU14" i="9"/>
  <c r="BI8" i="3" s="1"/>
  <c r="S26" i="9"/>
  <c r="DK11" i="9"/>
  <c r="AK5" i="3" s="1"/>
  <c r="CY11" i="9"/>
  <c r="AC5" i="3" s="1"/>
  <c r="DK34" i="9"/>
  <c r="AK28" i="3" s="1"/>
  <c r="CM17" i="9"/>
  <c r="U11" i="3" s="1"/>
  <c r="AE17" i="9"/>
  <c r="CA33" i="9"/>
  <c r="M27" i="3" s="1"/>
  <c r="AQ38" i="9"/>
  <c r="EI38" i="9"/>
  <c r="BA32" i="3" s="1"/>
  <c r="AE15" i="9"/>
  <c r="EI13" i="9"/>
  <c r="BA7" i="3" s="1"/>
  <c r="CA29" i="9"/>
  <c r="M23" i="3" s="1"/>
  <c r="DW29" i="9"/>
  <c r="AS23" i="3" s="1"/>
  <c r="AQ27" i="9"/>
  <c r="CM27" i="9"/>
  <c r="U21" i="3" s="1"/>
  <c r="CY28" i="9"/>
  <c r="AC22" i="3" s="1"/>
  <c r="DW44" i="9"/>
  <c r="AS38" i="3" s="1"/>
  <c r="AQ22" i="9"/>
  <c r="CA39" i="9"/>
  <c r="M33" i="3" s="1"/>
  <c r="AQ39" i="9"/>
  <c r="CM23" i="9"/>
  <c r="U17" i="3" s="1"/>
  <c r="CM46" i="9"/>
  <c r="DW21" i="9"/>
  <c r="AS15" i="3" s="1"/>
  <c r="AQ37" i="9"/>
  <c r="S37" i="9"/>
  <c r="CY36" i="9"/>
  <c r="AC30" i="3" s="1"/>
  <c r="AQ31" i="9"/>
  <c r="CM24" i="9"/>
  <c r="U18" i="3" s="1"/>
  <c r="DK43" i="9"/>
  <c r="AK37" i="3" s="1"/>
  <c r="S12" i="9"/>
  <c r="AQ12" i="9"/>
  <c r="EI16" i="9"/>
  <c r="BA10" i="3" s="1"/>
  <c r="DW32" i="9"/>
  <c r="AS26" i="3" s="1"/>
  <c r="CY42" i="9"/>
  <c r="AC36" i="3" s="1"/>
  <c r="EI42" i="9"/>
  <c r="BA36" i="3" s="1"/>
  <c r="AE10" i="9"/>
  <c r="S25" i="9"/>
  <c r="BC14" i="9"/>
  <c r="EI20" i="9"/>
  <c r="BA14" i="3" s="1"/>
  <c r="CM14" i="9"/>
  <c r="U8" i="3" s="1"/>
  <c r="EU11" i="9"/>
  <c r="BI5" i="3" s="1"/>
  <c r="EI34" i="9"/>
  <c r="BA28" i="3" s="1"/>
  <c r="CY17" i="9"/>
  <c r="AC11" i="3" s="1"/>
  <c r="CY33" i="9"/>
  <c r="AC27" i="3" s="1"/>
  <c r="BC22" i="9"/>
  <c r="CA27" i="9"/>
  <c r="M21" i="3" s="1"/>
  <c r="EU28" i="9"/>
  <c r="BI22" i="3" s="1"/>
  <c r="AE44" i="9"/>
  <c r="CY39" i="9"/>
  <c r="AC33" i="3" s="1"/>
  <c r="DW23" i="9"/>
  <c r="AS17" i="3" s="1"/>
  <c r="CY23" i="9"/>
  <c r="AC17" i="3" s="1"/>
  <c r="BO18" i="9"/>
  <c r="E12" i="3" s="1"/>
  <c r="BO23" i="9"/>
  <c r="E17" i="3" s="1"/>
  <c r="AE38" i="9"/>
  <c r="CA15" i="9"/>
  <c r="M9" i="3" s="1"/>
  <c r="AE13" i="9"/>
  <c r="AQ29" i="9"/>
  <c r="DK46" i="9"/>
  <c r="CY21" i="9"/>
  <c r="AC15" i="3" s="1"/>
  <c r="AE37" i="9"/>
  <c r="BO25" i="9"/>
  <c r="E19" i="3" s="1"/>
  <c r="S36" i="9"/>
  <c r="CM31" i="9"/>
  <c r="U25" i="3" s="1"/>
  <c r="DW31" i="9"/>
  <c r="AS25" i="3" s="1"/>
  <c r="CY24" i="9"/>
  <c r="AC18" i="3" s="1"/>
  <c r="AQ43" i="9"/>
  <c r="CM12" i="9"/>
  <c r="U6" i="3" s="1"/>
  <c r="CY16" i="9"/>
  <c r="AC10" i="3" s="1"/>
  <c r="AE16" i="9"/>
  <c r="CM42" i="9"/>
  <c r="U36" i="3" s="1"/>
  <c r="CA10" i="9"/>
  <c r="M4" i="3" s="1"/>
  <c r="S35" i="9"/>
  <c r="AE35" i="9"/>
  <c r="AE19" i="9"/>
  <c r="AQ9" i="9"/>
  <c r="EU9" i="9"/>
  <c r="BI3" i="3" s="1"/>
  <c r="EU25" i="9"/>
  <c r="BI19" i="3" s="1"/>
  <c r="DW41" i="9"/>
  <c r="AS35" i="3" s="1"/>
  <c r="S30" i="9"/>
  <c r="CA30" i="9"/>
  <c r="M24" i="3" s="1"/>
  <c r="BC30" i="9"/>
  <c r="DK35" i="9"/>
  <c r="AK29" i="3" s="1"/>
  <c r="AE25" i="9"/>
  <c r="DW24" i="9"/>
  <c r="AS18" i="3" s="1"/>
  <c r="DK32" i="9"/>
  <c r="AK26" i="3" s="1"/>
  <c r="DW25" i="9"/>
  <c r="AS19" i="3" s="1"/>
  <c r="S20" i="9"/>
  <c r="DK14" i="9"/>
  <c r="AK8" i="3" s="1"/>
  <c r="DW14" i="9"/>
  <c r="AS8" i="3" s="1"/>
  <c r="BO38" i="9"/>
  <c r="E32" i="3" s="1"/>
  <c r="DK36" i="9"/>
  <c r="AK30" i="3" s="1"/>
  <c r="EU31" i="9"/>
  <c r="BI25" i="3" s="1"/>
  <c r="BC35" i="9"/>
  <c r="DK16" i="9"/>
  <c r="AK10" i="3" s="1"/>
  <c r="BO14" i="9"/>
  <c r="E8" i="3" s="1"/>
  <c r="BO15" i="9"/>
  <c r="E9" i="3" s="1"/>
  <c r="BO37" i="9"/>
  <c r="E31" i="3" s="1"/>
  <c r="BC38" i="9"/>
  <c r="BO43" i="9"/>
  <c r="E37" i="3" s="1"/>
  <c r="BO9" i="9"/>
  <c r="E3" i="3" s="1"/>
  <c r="BC42" i="9"/>
  <c r="EU16" i="9"/>
  <c r="BI10" i="3" s="1"/>
  <c r="CA43" i="9"/>
  <c r="M37" i="3" s="1"/>
  <c r="CM16" i="9"/>
  <c r="U10" i="3" s="1"/>
  <c r="EU42" i="9"/>
  <c r="BI36" i="3" s="1"/>
  <c r="EU35" i="9"/>
  <c r="BI29" i="3" s="1"/>
  <c r="AE9" i="9"/>
  <c r="DW30" i="9"/>
  <c r="AS24" i="3" s="1"/>
  <c r="DK20" i="9"/>
  <c r="AK14" i="3" s="1"/>
  <c r="CA20" i="9"/>
  <c r="M14" i="3" s="1"/>
  <c r="S14" i="9"/>
  <c r="BC18" i="9"/>
  <c r="CA26" i="9"/>
  <c r="M20" i="3" s="1"/>
  <c r="DW11" i="9"/>
  <c r="AS5" i="3" s="1"/>
  <c r="DW34" i="9"/>
  <c r="AS28" i="3" s="1"/>
  <c r="BC23" i="9"/>
  <c r="AQ17" i="9"/>
  <c r="DK33" i="9"/>
  <c r="AK27" i="3" s="1"/>
  <c r="BC37" i="9"/>
  <c r="DW38" i="9"/>
  <c r="AS32" i="3" s="1"/>
  <c r="DK38" i="9"/>
  <c r="AK32" i="3" s="1"/>
  <c r="DW15" i="9"/>
  <c r="AS9" i="3" s="1"/>
  <c r="CM13" i="9"/>
  <c r="U7" i="3" s="1"/>
  <c r="AE29" i="9"/>
  <c r="BC34" i="9"/>
  <c r="S40" i="9"/>
  <c r="DK27" i="9"/>
  <c r="AK21" i="3" s="1"/>
  <c r="EI28" i="9"/>
  <c r="BA22" i="3" s="1"/>
  <c r="CM44" i="9"/>
  <c r="U38" i="3" s="1"/>
  <c r="AE22" i="9"/>
  <c r="CY22" i="9"/>
  <c r="AC16" i="3" s="1"/>
  <c r="EU39" i="9"/>
  <c r="BI33" i="3" s="1"/>
  <c r="AQ23" i="9"/>
  <c r="AE46" i="9"/>
  <c r="BC11" i="9"/>
  <c r="AQ21" i="9"/>
  <c r="CM21" i="9"/>
  <c r="U15" i="3" s="1"/>
  <c r="CM37" i="9"/>
  <c r="U31" i="3" s="1"/>
  <c r="BC26" i="9"/>
  <c r="CA36" i="9"/>
  <c r="M30" i="3" s="1"/>
  <c r="CA31" i="9"/>
  <c r="M25" i="3" s="1"/>
  <c r="CY43" i="9"/>
  <c r="AC37" i="3" s="1"/>
  <c r="EI32" i="9"/>
  <c r="BA26" i="3" s="1"/>
  <c r="DW10" i="9"/>
  <c r="AS4" i="3" s="1"/>
  <c r="DK19" i="9"/>
  <c r="AK13" i="3" s="1"/>
  <c r="CA25" i="9"/>
  <c r="M19" i="3" s="1"/>
  <c r="CY30" i="9"/>
  <c r="AC24" i="3" s="1"/>
  <c r="F71" i="4"/>
  <c r="Q2" i="7"/>
  <c r="L17" i="7"/>
  <c r="A8" i="7" l="1"/>
  <c r="L10" i="7"/>
  <c r="L12" i="7" s="1"/>
  <c r="L8" i="7"/>
  <c r="L6" i="7"/>
  <c r="L2" i="7"/>
  <c r="L4" i="7" s="1"/>
  <c r="A14" i="7" l="1"/>
  <c r="A15" i="7"/>
  <c r="A16" i="7" l="1"/>
  <c r="A18" i="7" s="1"/>
  <c r="AB3" i="5" l="1"/>
  <c r="B130" i="3" l="1"/>
  <c r="B131" i="3"/>
  <c r="B132" i="3"/>
  <c r="B133" i="3"/>
  <c r="B134" i="3"/>
  <c r="B129" i="3"/>
  <c r="B121" i="3"/>
  <c r="B122" i="3"/>
  <c r="B123" i="3"/>
  <c r="B124" i="3"/>
  <c r="B125" i="3"/>
  <c r="B120" i="3"/>
  <c r="B112" i="3"/>
  <c r="B113" i="3"/>
  <c r="B114" i="3"/>
  <c r="B115" i="3"/>
  <c r="B116" i="3"/>
  <c r="B111" i="3"/>
  <c r="B103" i="3"/>
  <c r="B104" i="3"/>
  <c r="B105" i="3"/>
  <c r="B106" i="3"/>
  <c r="B107" i="3"/>
  <c r="B102" i="3"/>
  <c r="B94" i="3"/>
  <c r="B95" i="3"/>
  <c r="B96" i="3"/>
  <c r="B97" i="3"/>
  <c r="B98" i="3"/>
  <c r="B93" i="3"/>
  <c r="B84" i="3"/>
  <c r="B85" i="3"/>
  <c r="B86" i="3"/>
  <c r="B87" i="3"/>
  <c r="B88" i="3"/>
  <c r="B83" i="3"/>
  <c r="B74" i="3"/>
  <c r="B75" i="3"/>
  <c r="B76" i="3"/>
  <c r="B77" i="3"/>
  <c r="B78" i="3"/>
  <c r="B73" i="3"/>
  <c r="B64" i="3"/>
  <c r="B65" i="3"/>
  <c r="B66" i="3"/>
  <c r="B67" i="3"/>
  <c r="B68" i="3"/>
  <c r="B63" i="3"/>
  <c r="P38" i="3" l="1"/>
  <c r="P34" i="3"/>
  <c r="P30" i="3"/>
  <c r="P26" i="3"/>
  <c r="P22" i="3"/>
  <c r="P18" i="3"/>
  <c r="P14" i="3"/>
  <c r="P10" i="3"/>
  <c r="P6" i="3"/>
  <c r="P35" i="3"/>
  <c r="P29" i="3"/>
  <c r="P21" i="3"/>
  <c r="P13" i="3"/>
  <c r="P5" i="3"/>
  <c r="P3" i="3"/>
  <c r="P31" i="3"/>
  <c r="P23" i="3"/>
  <c r="P15" i="3"/>
  <c r="P7" i="3"/>
  <c r="P32" i="3"/>
  <c r="P24" i="3"/>
  <c r="P16" i="3"/>
  <c r="P12" i="3"/>
  <c r="P4" i="3"/>
  <c r="P17" i="3"/>
  <c r="P11" i="3"/>
  <c r="P36" i="3"/>
  <c r="P8" i="3"/>
  <c r="P25" i="3"/>
  <c r="P37" i="3"/>
  <c r="P27" i="3"/>
  <c r="P19" i="3"/>
  <c r="P9" i="3"/>
  <c r="P28" i="3"/>
  <c r="P20" i="3"/>
  <c r="P33" i="3"/>
  <c r="X38" i="3"/>
  <c r="X34" i="3"/>
  <c r="X30" i="3"/>
  <c r="X26" i="3"/>
  <c r="X22" i="3"/>
  <c r="X18" i="3"/>
  <c r="X14" i="3"/>
  <c r="X10" i="3"/>
  <c r="X6" i="3"/>
  <c r="X3" i="3"/>
  <c r="X37" i="3"/>
  <c r="X33" i="3"/>
  <c r="X29" i="3"/>
  <c r="X25" i="3"/>
  <c r="X21" i="3"/>
  <c r="X17" i="3"/>
  <c r="X13" i="3"/>
  <c r="X9" i="3"/>
  <c r="X5" i="3"/>
  <c r="X20" i="3"/>
  <c r="X27" i="3"/>
  <c r="X23" i="3"/>
  <c r="X15" i="3"/>
  <c r="X11" i="3"/>
  <c r="X7" i="3"/>
  <c r="X35" i="3"/>
  <c r="X31" i="3"/>
  <c r="X19" i="3"/>
  <c r="X36" i="3"/>
  <c r="X32" i="3"/>
  <c r="X28" i="3"/>
  <c r="X24" i="3"/>
  <c r="X16" i="3"/>
  <c r="X12" i="3"/>
  <c r="X8" i="3"/>
  <c r="X4" i="3"/>
  <c r="AF38" i="3"/>
  <c r="AF34" i="3"/>
  <c r="AF30" i="3"/>
  <c r="AF26" i="3"/>
  <c r="AF22" i="3"/>
  <c r="AF18" i="3"/>
  <c r="AF14" i="3"/>
  <c r="AF10" i="3"/>
  <c r="AF6" i="3"/>
  <c r="AF35" i="3"/>
  <c r="AF31" i="3"/>
  <c r="AF23" i="3"/>
  <c r="AF15" i="3"/>
  <c r="AF5" i="3"/>
  <c r="AF3" i="3"/>
  <c r="AF29" i="3"/>
  <c r="AF21" i="3"/>
  <c r="AF13" i="3"/>
  <c r="AF7" i="3"/>
  <c r="AF37" i="3"/>
  <c r="AF25" i="3"/>
  <c r="AF17" i="3"/>
  <c r="AF11" i="3"/>
  <c r="AF36" i="3"/>
  <c r="AF32" i="3"/>
  <c r="AF28" i="3"/>
  <c r="AF24" i="3"/>
  <c r="AF20" i="3"/>
  <c r="AF16" i="3"/>
  <c r="AF12" i="3"/>
  <c r="AF8" i="3"/>
  <c r="AF4" i="3"/>
  <c r="AF33" i="3"/>
  <c r="AF27" i="3"/>
  <c r="AF19" i="3"/>
  <c r="AF9" i="3"/>
  <c r="AN38" i="3"/>
  <c r="AN34" i="3"/>
  <c r="AN30" i="3"/>
  <c r="AN26" i="3"/>
  <c r="AN22" i="3"/>
  <c r="AN18" i="3"/>
  <c r="AN14" i="3"/>
  <c r="AN10" i="3"/>
  <c r="AN6" i="3"/>
  <c r="AN37" i="3"/>
  <c r="AN29" i="3"/>
  <c r="AN21" i="3"/>
  <c r="AN13" i="3"/>
  <c r="AN5" i="3"/>
  <c r="AN3" i="3"/>
  <c r="AN31" i="3"/>
  <c r="AN23" i="3"/>
  <c r="AN15" i="3"/>
  <c r="AN7" i="3"/>
  <c r="AN32" i="3"/>
  <c r="AN20" i="3"/>
  <c r="AN12" i="3"/>
  <c r="AN8" i="3"/>
  <c r="AN33" i="3"/>
  <c r="AN17" i="3"/>
  <c r="AN9" i="3"/>
  <c r="AN19" i="3"/>
  <c r="AN11" i="3"/>
  <c r="AN35" i="3"/>
  <c r="AN27" i="3"/>
  <c r="AN36" i="3"/>
  <c r="AN28" i="3"/>
  <c r="AN24" i="3"/>
  <c r="AN16" i="3"/>
  <c r="AN4" i="3"/>
  <c r="AN25" i="3"/>
  <c r="AV38" i="3"/>
  <c r="AV10" i="3"/>
  <c r="AV3" i="3"/>
  <c r="AV13" i="3"/>
  <c r="AV22" i="3"/>
  <c r="AV36" i="3"/>
  <c r="AV32" i="3"/>
  <c r="AV28" i="3"/>
  <c r="AV24" i="3"/>
  <c r="AV20" i="3"/>
  <c r="AV16" i="3"/>
  <c r="AV12" i="3"/>
  <c r="AV8" i="3"/>
  <c r="AV4" i="3"/>
  <c r="AV37" i="3"/>
  <c r="AV33" i="3"/>
  <c r="AV29" i="3"/>
  <c r="AV25" i="3"/>
  <c r="AV21" i="3"/>
  <c r="AV17" i="3"/>
  <c r="AV9" i="3"/>
  <c r="AV35" i="3"/>
  <c r="AV31" i="3"/>
  <c r="AV27" i="3"/>
  <c r="AV23" i="3"/>
  <c r="AV19" i="3"/>
  <c r="AV15" i="3"/>
  <c r="AV11" i="3"/>
  <c r="AV7" i="3"/>
  <c r="AV5" i="3"/>
  <c r="AV34" i="3"/>
  <c r="AV30" i="3"/>
  <c r="AV26" i="3"/>
  <c r="AV18" i="3"/>
  <c r="AV14" i="3"/>
  <c r="AV6" i="3"/>
  <c r="BD36" i="3"/>
  <c r="BD32" i="3"/>
  <c r="BD28" i="3"/>
  <c r="BD24" i="3"/>
  <c r="BD20" i="3"/>
  <c r="BD16" i="3"/>
  <c r="BD12" i="3"/>
  <c r="BD8" i="3"/>
  <c r="BD4" i="3"/>
  <c r="BD3" i="3"/>
  <c r="BD33" i="3"/>
  <c r="BD29" i="3"/>
  <c r="BD25" i="3"/>
  <c r="BD21" i="3"/>
  <c r="BD17" i="3"/>
  <c r="BD13" i="3"/>
  <c r="BD9" i="3"/>
  <c r="BD37" i="3"/>
  <c r="BD31" i="3"/>
  <c r="BD27" i="3"/>
  <c r="BD23" i="3"/>
  <c r="BD19" i="3"/>
  <c r="BD15" i="3"/>
  <c r="BD11" i="3"/>
  <c r="BD7" i="3"/>
  <c r="BD5" i="3"/>
  <c r="BD38" i="3"/>
  <c r="BD34" i="3"/>
  <c r="BD30" i="3"/>
  <c r="BD26" i="3"/>
  <c r="BD22" i="3"/>
  <c r="BD18" i="3"/>
  <c r="BD14" i="3"/>
  <c r="BD10" i="3"/>
  <c r="BD6" i="3"/>
  <c r="BD35" i="3"/>
  <c r="BL38" i="3"/>
  <c r="BL34" i="3"/>
  <c r="BL30" i="3"/>
  <c r="BL26" i="3"/>
  <c r="BL22" i="3"/>
  <c r="BL18" i="3"/>
  <c r="BL14" i="3"/>
  <c r="BL10" i="3"/>
  <c r="BL6" i="3"/>
  <c r="BL3" i="3"/>
  <c r="BL37" i="3"/>
  <c r="BL33" i="3"/>
  <c r="BL29" i="3"/>
  <c r="BL25" i="3"/>
  <c r="BL21" i="3"/>
  <c r="BL17" i="3"/>
  <c r="BL13" i="3"/>
  <c r="BL9" i="3"/>
  <c r="BL5" i="3"/>
  <c r="BL23" i="3"/>
  <c r="BL15" i="3"/>
  <c r="BL35" i="3"/>
  <c r="BL31" i="3"/>
  <c r="BL27" i="3"/>
  <c r="BL19" i="3"/>
  <c r="BL11" i="3"/>
  <c r="BL7" i="3"/>
  <c r="BL36" i="3"/>
  <c r="BL32" i="3"/>
  <c r="BL28" i="3"/>
  <c r="BL24" i="3"/>
  <c r="BL20" i="3"/>
  <c r="BL16" i="3"/>
  <c r="BL12" i="3"/>
  <c r="BL8" i="3"/>
  <c r="BL4" i="3"/>
  <c r="H28" i="3"/>
  <c r="H15" i="3"/>
  <c r="H23" i="3"/>
  <c r="D23" i="4" s="1"/>
  <c r="F23" i="4" s="1"/>
  <c r="H3" i="3"/>
  <c r="H30" i="3"/>
  <c r="H36" i="3"/>
  <c r="H6" i="3"/>
  <c r="H16" i="3"/>
  <c r="H31" i="3"/>
  <c r="H13" i="3"/>
  <c r="H27" i="3"/>
  <c r="H14" i="3"/>
  <c r="H18" i="3"/>
  <c r="H19" i="3"/>
  <c r="H5" i="3"/>
  <c r="H37" i="3"/>
  <c r="H29" i="3"/>
  <c r="H34" i="3"/>
  <c r="H12" i="3"/>
  <c r="H4" i="3"/>
  <c r="H8" i="3"/>
  <c r="H24" i="3"/>
  <c r="H7" i="3"/>
  <c r="H9" i="3"/>
  <c r="H25" i="3"/>
  <c r="H11" i="3"/>
  <c r="H10" i="3"/>
  <c r="H26" i="3"/>
  <c r="D26" i="4" s="1"/>
  <c r="F26" i="4" s="1"/>
  <c r="H35" i="3"/>
  <c r="H20" i="3"/>
  <c r="H32" i="3"/>
  <c r="H21" i="3"/>
  <c r="H22" i="3"/>
  <c r="H38" i="3"/>
  <c r="H17" i="3"/>
  <c r="H33" i="3"/>
  <c r="I26" i="3" l="1"/>
  <c r="E26" i="4" s="1"/>
  <c r="BM16" i="3"/>
  <c r="AN16" i="4" s="1"/>
  <c r="AM16" i="4"/>
  <c r="AO16" i="4" s="1"/>
  <c r="BM32" i="3"/>
  <c r="AN32" i="4" s="1"/>
  <c r="AM32" i="4"/>
  <c r="AO32" i="4" s="1"/>
  <c r="BM19" i="3"/>
  <c r="AN19" i="4" s="1"/>
  <c r="AM19" i="4"/>
  <c r="AO19" i="4" s="1"/>
  <c r="BM15" i="3"/>
  <c r="AN15" i="4" s="1"/>
  <c r="AM15" i="4"/>
  <c r="AO15" i="4" s="1"/>
  <c r="BM13" i="3"/>
  <c r="AN13" i="4" s="1"/>
  <c r="AM13" i="4"/>
  <c r="AO13" i="4" s="1"/>
  <c r="BM29" i="3"/>
  <c r="AN29" i="4" s="1"/>
  <c r="AM29" i="4"/>
  <c r="AO29" i="4" s="1"/>
  <c r="BM6" i="3"/>
  <c r="AN6" i="4" s="1"/>
  <c r="AM6" i="4"/>
  <c r="AO6" i="4" s="1"/>
  <c r="BM22" i="3"/>
  <c r="AN22" i="4" s="1"/>
  <c r="AM22" i="4"/>
  <c r="AO22" i="4" s="1"/>
  <c r="BM38" i="3"/>
  <c r="AN38" i="4" s="1"/>
  <c r="AM38" i="4"/>
  <c r="AO38" i="4" s="1"/>
  <c r="BM4" i="3"/>
  <c r="AN4" i="4" s="1"/>
  <c r="AM4" i="4"/>
  <c r="AO4" i="4" s="1"/>
  <c r="BM20" i="3"/>
  <c r="AN20" i="4" s="1"/>
  <c r="AM20" i="4"/>
  <c r="AO20" i="4" s="1"/>
  <c r="BM36" i="3"/>
  <c r="AN36" i="4" s="1"/>
  <c r="AM36" i="4"/>
  <c r="AO36" i="4" s="1"/>
  <c r="BM27" i="3"/>
  <c r="AN27" i="4" s="1"/>
  <c r="AM27" i="4"/>
  <c r="AO27" i="4" s="1"/>
  <c r="BM23" i="3"/>
  <c r="AN23" i="4" s="1"/>
  <c r="AM23" i="4"/>
  <c r="AO23" i="4" s="1"/>
  <c r="BM17" i="3"/>
  <c r="AN17" i="4" s="1"/>
  <c r="AM17" i="4"/>
  <c r="AO17" i="4" s="1"/>
  <c r="BM33" i="3"/>
  <c r="AN33" i="4" s="1"/>
  <c r="AM33" i="4"/>
  <c r="AO33" i="4" s="1"/>
  <c r="BM10" i="3"/>
  <c r="AN10" i="4" s="1"/>
  <c r="AM10" i="4"/>
  <c r="AO10" i="4" s="1"/>
  <c r="BM26" i="3"/>
  <c r="AN26" i="4" s="1"/>
  <c r="AM26" i="4"/>
  <c r="AO26" i="4" s="1"/>
  <c r="BM8" i="3"/>
  <c r="AN8" i="4" s="1"/>
  <c r="AM8" i="4"/>
  <c r="AO8" i="4" s="1"/>
  <c r="BM24" i="3"/>
  <c r="AN24" i="4" s="1"/>
  <c r="AM24" i="4"/>
  <c r="AO24" i="4" s="1"/>
  <c r="BM7" i="3"/>
  <c r="AN7" i="4" s="1"/>
  <c r="AM7" i="4"/>
  <c r="AO7" i="4" s="1"/>
  <c r="BM31" i="3"/>
  <c r="AN31" i="4" s="1"/>
  <c r="AM31" i="4"/>
  <c r="AO31" i="4" s="1"/>
  <c r="BM5" i="3"/>
  <c r="AN5" i="4" s="1"/>
  <c r="AM5" i="4"/>
  <c r="AO5" i="4" s="1"/>
  <c r="BM21" i="3"/>
  <c r="AN21" i="4" s="1"/>
  <c r="AM21" i="4"/>
  <c r="AO21" i="4" s="1"/>
  <c r="BM37" i="3"/>
  <c r="AN37" i="4" s="1"/>
  <c r="AM37" i="4"/>
  <c r="AO37" i="4" s="1"/>
  <c r="BM14" i="3"/>
  <c r="AN14" i="4" s="1"/>
  <c r="AM14" i="4"/>
  <c r="AO14" i="4" s="1"/>
  <c r="BM30" i="3"/>
  <c r="AN30" i="4" s="1"/>
  <c r="AM30" i="4"/>
  <c r="AO30" i="4" s="1"/>
  <c r="BM12" i="3"/>
  <c r="AN12" i="4" s="1"/>
  <c r="AM12" i="4"/>
  <c r="AO12" i="4" s="1"/>
  <c r="BM28" i="3"/>
  <c r="AN28" i="4" s="1"/>
  <c r="AM28" i="4"/>
  <c r="AO28" i="4" s="1"/>
  <c r="BM11" i="3"/>
  <c r="AN11" i="4" s="1"/>
  <c r="AM11" i="4"/>
  <c r="AO11" i="4" s="1"/>
  <c r="BM35" i="3"/>
  <c r="AN35" i="4" s="1"/>
  <c r="AM35" i="4"/>
  <c r="AO35" i="4" s="1"/>
  <c r="BM9" i="3"/>
  <c r="AN9" i="4" s="1"/>
  <c r="AM9" i="4"/>
  <c r="AO9" i="4" s="1"/>
  <c r="BM25" i="3"/>
  <c r="AN25" i="4" s="1"/>
  <c r="AM25" i="4"/>
  <c r="AO25" i="4" s="1"/>
  <c r="BM18" i="3"/>
  <c r="AN18" i="4" s="1"/>
  <c r="AM18" i="4"/>
  <c r="AO18" i="4" s="1"/>
  <c r="BM34" i="3"/>
  <c r="AN34" i="4" s="1"/>
  <c r="AM34" i="4"/>
  <c r="AO34" i="4" s="1"/>
  <c r="BM3" i="3"/>
  <c r="AN3" i="4" s="1"/>
  <c r="AM3" i="4"/>
  <c r="AO3" i="4" s="1"/>
  <c r="BE14" i="3"/>
  <c r="AI14" i="4" s="1"/>
  <c r="AH14" i="4"/>
  <c r="AJ14" i="4" s="1"/>
  <c r="BE7" i="3"/>
  <c r="AI7" i="4" s="1"/>
  <c r="AH7" i="4"/>
  <c r="AJ7" i="4" s="1"/>
  <c r="BE9" i="3"/>
  <c r="AI9" i="4" s="1"/>
  <c r="AH9" i="4"/>
  <c r="AJ9" i="4" s="1"/>
  <c r="BE4" i="3"/>
  <c r="AI4" i="4" s="1"/>
  <c r="AH4" i="4"/>
  <c r="AJ4" i="4" s="1"/>
  <c r="BE20" i="3"/>
  <c r="AI20" i="4" s="1"/>
  <c r="AH20" i="4"/>
  <c r="AJ20" i="4" s="1"/>
  <c r="BE35" i="3"/>
  <c r="AI35" i="4" s="1"/>
  <c r="AH35" i="4"/>
  <c r="AJ35" i="4" s="1"/>
  <c r="BE34" i="3"/>
  <c r="AI34" i="4" s="1"/>
  <c r="AH34" i="4"/>
  <c r="AJ34" i="4" s="1"/>
  <c r="BE27" i="3"/>
  <c r="AI27" i="4" s="1"/>
  <c r="AH27" i="4"/>
  <c r="AJ27" i="4" s="1"/>
  <c r="BE29" i="3"/>
  <c r="AI29" i="4" s="1"/>
  <c r="AH29" i="4"/>
  <c r="AJ29" i="4" s="1"/>
  <c r="BE8" i="3"/>
  <c r="AI8" i="4" s="1"/>
  <c r="AH8" i="4"/>
  <c r="AJ8" i="4" s="1"/>
  <c r="BE6" i="3"/>
  <c r="AI6" i="4" s="1"/>
  <c r="AH6" i="4"/>
  <c r="AJ6" i="4" s="1"/>
  <c r="BE22" i="3"/>
  <c r="AI22" i="4" s="1"/>
  <c r="AH22" i="4"/>
  <c r="AJ22" i="4" s="1"/>
  <c r="BE38" i="3"/>
  <c r="AI38" i="4" s="1"/>
  <c r="AH38" i="4"/>
  <c r="AJ38" i="4" s="1"/>
  <c r="BE15" i="3"/>
  <c r="AI15" i="4" s="1"/>
  <c r="AH15" i="4"/>
  <c r="AJ15" i="4" s="1"/>
  <c r="BE31" i="3"/>
  <c r="AI31" i="4" s="1"/>
  <c r="AH31" i="4"/>
  <c r="AJ31" i="4" s="1"/>
  <c r="BE17" i="3"/>
  <c r="AI17" i="4" s="1"/>
  <c r="AH17" i="4"/>
  <c r="AJ17" i="4" s="1"/>
  <c r="BE33" i="3"/>
  <c r="AI33" i="4" s="1"/>
  <c r="AH33" i="4"/>
  <c r="AJ33" i="4" s="1"/>
  <c r="BE12" i="3"/>
  <c r="AI12" i="4" s="1"/>
  <c r="AH12" i="4"/>
  <c r="AJ12" i="4" s="1"/>
  <c r="BE28" i="3"/>
  <c r="AI28" i="4" s="1"/>
  <c r="AH28" i="4"/>
  <c r="AJ28" i="4" s="1"/>
  <c r="BE30" i="3"/>
  <c r="AI30" i="4" s="1"/>
  <c r="AH30" i="4"/>
  <c r="AJ30" i="4" s="1"/>
  <c r="BE23" i="3"/>
  <c r="AI23" i="4" s="1"/>
  <c r="AH23" i="4"/>
  <c r="AJ23" i="4" s="1"/>
  <c r="BE25" i="3"/>
  <c r="AI25" i="4" s="1"/>
  <c r="AH25" i="4"/>
  <c r="AJ25" i="4" s="1"/>
  <c r="BE36" i="3"/>
  <c r="AI36" i="4" s="1"/>
  <c r="AH36" i="4"/>
  <c r="AJ36" i="4" s="1"/>
  <c r="BE18" i="3"/>
  <c r="AI18" i="4" s="1"/>
  <c r="AH18" i="4"/>
  <c r="AJ18" i="4" s="1"/>
  <c r="BE11" i="3"/>
  <c r="AI11" i="4" s="1"/>
  <c r="AH11" i="4"/>
  <c r="AJ11" i="4" s="1"/>
  <c r="BE13" i="3"/>
  <c r="AI13" i="4" s="1"/>
  <c r="AH13" i="4"/>
  <c r="AJ13" i="4" s="1"/>
  <c r="BE24" i="3"/>
  <c r="AI24" i="4" s="1"/>
  <c r="AH24" i="4"/>
  <c r="AJ24" i="4" s="1"/>
  <c r="BE10" i="3"/>
  <c r="AI10" i="4" s="1"/>
  <c r="AH10" i="4"/>
  <c r="AJ10" i="4" s="1"/>
  <c r="BE26" i="3"/>
  <c r="AI26" i="4" s="1"/>
  <c r="AH26" i="4"/>
  <c r="AJ26" i="4" s="1"/>
  <c r="BE5" i="3"/>
  <c r="AI5" i="4" s="1"/>
  <c r="AH5" i="4"/>
  <c r="AJ5" i="4" s="1"/>
  <c r="BE19" i="3"/>
  <c r="AI19" i="4" s="1"/>
  <c r="AH19" i="4"/>
  <c r="AJ19" i="4" s="1"/>
  <c r="BE37" i="3"/>
  <c r="AI37" i="4" s="1"/>
  <c r="AH37" i="4"/>
  <c r="AJ37" i="4" s="1"/>
  <c r="BE21" i="3"/>
  <c r="AI21" i="4" s="1"/>
  <c r="AH21" i="4"/>
  <c r="AJ21" i="4" s="1"/>
  <c r="BE16" i="3"/>
  <c r="AI16" i="4" s="1"/>
  <c r="AH16" i="4"/>
  <c r="AJ16" i="4" s="1"/>
  <c r="BE32" i="3"/>
  <c r="AI32" i="4" s="1"/>
  <c r="AH32" i="4"/>
  <c r="AJ32" i="4" s="1"/>
  <c r="BE3" i="3"/>
  <c r="AI3" i="4" s="1"/>
  <c r="AK3" i="4" s="1"/>
  <c r="AH3" i="4"/>
  <c r="AW26" i="3"/>
  <c r="AD26" i="4" s="1"/>
  <c r="AC26" i="4"/>
  <c r="AE26" i="4" s="1"/>
  <c r="AW7" i="3"/>
  <c r="AD7" i="4" s="1"/>
  <c r="AC7" i="4"/>
  <c r="AE7" i="4" s="1"/>
  <c r="AW23" i="3"/>
  <c r="AD23" i="4" s="1"/>
  <c r="AC23" i="4"/>
  <c r="AE23" i="4" s="1"/>
  <c r="AW9" i="3"/>
  <c r="AD9" i="4" s="1"/>
  <c r="AC9" i="4"/>
  <c r="AE9" i="4" s="1"/>
  <c r="AW29" i="3"/>
  <c r="AD29" i="4" s="1"/>
  <c r="AC29" i="4"/>
  <c r="AE29" i="4" s="1"/>
  <c r="AW8" i="3"/>
  <c r="AD8" i="4" s="1"/>
  <c r="AC8" i="4"/>
  <c r="AE8" i="4" s="1"/>
  <c r="AW24" i="3"/>
  <c r="AD24" i="4" s="1"/>
  <c r="AC24" i="4"/>
  <c r="AE24" i="4" s="1"/>
  <c r="AW22" i="3"/>
  <c r="AD22" i="4" s="1"/>
  <c r="AC22" i="4"/>
  <c r="AE22" i="4" s="1"/>
  <c r="AW38" i="3"/>
  <c r="AD38" i="4" s="1"/>
  <c r="AC38" i="4"/>
  <c r="AE38" i="4" s="1"/>
  <c r="AW6" i="3"/>
  <c r="AD6" i="4" s="1"/>
  <c r="AC6" i="4"/>
  <c r="AE6" i="4" s="1"/>
  <c r="AW30" i="3"/>
  <c r="AD30" i="4" s="1"/>
  <c r="AC30" i="4"/>
  <c r="AE30" i="4" s="1"/>
  <c r="AW11" i="3"/>
  <c r="AD11" i="4" s="1"/>
  <c r="AC11" i="4"/>
  <c r="AE11" i="4" s="1"/>
  <c r="AW27" i="3"/>
  <c r="AD27" i="4" s="1"/>
  <c r="AC27" i="4"/>
  <c r="AE27" i="4" s="1"/>
  <c r="AW17" i="3"/>
  <c r="AD17" i="4" s="1"/>
  <c r="AC17" i="4"/>
  <c r="AE17" i="4" s="1"/>
  <c r="AW33" i="3"/>
  <c r="AD33" i="4" s="1"/>
  <c r="AC33" i="4"/>
  <c r="AE33" i="4" s="1"/>
  <c r="AW12" i="3"/>
  <c r="AD12" i="4" s="1"/>
  <c r="AC12" i="4"/>
  <c r="AE12" i="4" s="1"/>
  <c r="AW28" i="3"/>
  <c r="AD28" i="4" s="1"/>
  <c r="AC28" i="4"/>
  <c r="AE28" i="4" s="1"/>
  <c r="AW13" i="3"/>
  <c r="AD13" i="4" s="1"/>
  <c r="AC13" i="4"/>
  <c r="AE13" i="4" s="1"/>
  <c r="AW14" i="3"/>
  <c r="AD14" i="4" s="1"/>
  <c r="AC14" i="4"/>
  <c r="AE14" i="4" s="1"/>
  <c r="AW34" i="3"/>
  <c r="AD34" i="4" s="1"/>
  <c r="AC34" i="4"/>
  <c r="AE34" i="4" s="1"/>
  <c r="AW15" i="3"/>
  <c r="AD15" i="4" s="1"/>
  <c r="AC15" i="4"/>
  <c r="AE15" i="4" s="1"/>
  <c r="AW31" i="3"/>
  <c r="AD31" i="4" s="1"/>
  <c r="AC31" i="4"/>
  <c r="AE31" i="4" s="1"/>
  <c r="AW21" i="3"/>
  <c r="AD21" i="4" s="1"/>
  <c r="AC21" i="4"/>
  <c r="AE21" i="4" s="1"/>
  <c r="AW37" i="3"/>
  <c r="AD37" i="4" s="1"/>
  <c r="AC37" i="4"/>
  <c r="AE37" i="4" s="1"/>
  <c r="AW16" i="3"/>
  <c r="AD16" i="4" s="1"/>
  <c r="AC16" i="4"/>
  <c r="AE16" i="4" s="1"/>
  <c r="AW32" i="3"/>
  <c r="AD32" i="4" s="1"/>
  <c r="AC32" i="4"/>
  <c r="AE32" i="4" s="1"/>
  <c r="AW18" i="3"/>
  <c r="AD18" i="4" s="1"/>
  <c r="AC18" i="4"/>
  <c r="AE18" i="4" s="1"/>
  <c r="AW5" i="3"/>
  <c r="AD5" i="4" s="1"/>
  <c r="AC5" i="4"/>
  <c r="AE5" i="4" s="1"/>
  <c r="AW19" i="3"/>
  <c r="AD19" i="4" s="1"/>
  <c r="AC19" i="4"/>
  <c r="AE19" i="4" s="1"/>
  <c r="AW35" i="3"/>
  <c r="AD35" i="4" s="1"/>
  <c r="AC35" i="4"/>
  <c r="AE35" i="4" s="1"/>
  <c r="AW25" i="3"/>
  <c r="AD25" i="4" s="1"/>
  <c r="AC25" i="4"/>
  <c r="AE25" i="4" s="1"/>
  <c r="AW4" i="3"/>
  <c r="AD4" i="4" s="1"/>
  <c r="AC4" i="4"/>
  <c r="AE4" i="4" s="1"/>
  <c r="AW20" i="3"/>
  <c r="AD20" i="4" s="1"/>
  <c r="AC20" i="4"/>
  <c r="AE20" i="4" s="1"/>
  <c r="AW36" i="3"/>
  <c r="AD36" i="4" s="1"/>
  <c r="AC36" i="4"/>
  <c r="AE36" i="4" s="1"/>
  <c r="AW10" i="3"/>
  <c r="AD10" i="4" s="1"/>
  <c r="AC10" i="4"/>
  <c r="AE10" i="4" s="1"/>
  <c r="AW3" i="3"/>
  <c r="AD3" i="4" s="1"/>
  <c r="AC3" i="4"/>
  <c r="AE3" i="4" s="1"/>
  <c r="AO16" i="3"/>
  <c r="Y16" i="4" s="1"/>
  <c r="X16" i="4"/>
  <c r="Z16" i="4" s="1"/>
  <c r="AO27" i="3"/>
  <c r="Y27" i="4" s="1"/>
  <c r="X27" i="4"/>
  <c r="Z27" i="4" s="1"/>
  <c r="AO9" i="3"/>
  <c r="Y9" i="4" s="1"/>
  <c r="X9" i="4"/>
  <c r="Z9" i="4" s="1"/>
  <c r="AO12" i="3"/>
  <c r="Y12" i="4" s="1"/>
  <c r="X12" i="4"/>
  <c r="Z12" i="4" s="1"/>
  <c r="AO15" i="3"/>
  <c r="Y15" i="4" s="1"/>
  <c r="X15" i="4"/>
  <c r="Z15" i="4" s="1"/>
  <c r="AO5" i="3"/>
  <c r="Y5" i="4" s="1"/>
  <c r="X5" i="4"/>
  <c r="Z5" i="4" s="1"/>
  <c r="AO37" i="3"/>
  <c r="Y37" i="4" s="1"/>
  <c r="X37" i="4"/>
  <c r="Z37" i="4" s="1"/>
  <c r="AO18" i="3"/>
  <c r="Y18" i="4" s="1"/>
  <c r="X18" i="4"/>
  <c r="Z18" i="4" s="1"/>
  <c r="AO34" i="3"/>
  <c r="Y34" i="4" s="1"/>
  <c r="X34" i="4"/>
  <c r="Z34" i="4" s="1"/>
  <c r="AO24" i="3"/>
  <c r="Y24" i="4" s="1"/>
  <c r="X24" i="4"/>
  <c r="Z24" i="4" s="1"/>
  <c r="AO35" i="3"/>
  <c r="Y35" i="4" s="1"/>
  <c r="X35" i="4"/>
  <c r="Z35" i="4" s="1"/>
  <c r="AO17" i="3"/>
  <c r="Y17" i="4" s="1"/>
  <c r="X17" i="4"/>
  <c r="Z17" i="4" s="1"/>
  <c r="AO20" i="3"/>
  <c r="Y20" i="4" s="1"/>
  <c r="X20" i="4"/>
  <c r="Z20" i="4" s="1"/>
  <c r="AO23" i="3"/>
  <c r="Y23" i="4" s="1"/>
  <c r="X23" i="4"/>
  <c r="Z23" i="4" s="1"/>
  <c r="AO13" i="3"/>
  <c r="Y13" i="4" s="1"/>
  <c r="X13" i="4"/>
  <c r="Z13" i="4" s="1"/>
  <c r="AO6" i="3"/>
  <c r="Y6" i="4" s="1"/>
  <c r="X6" i="4"/>
  <c r="Z6" i="4" s="1"/>
  <c r="AO22" i="3"/>
  <c r="Y22" i="4" s="1"/>
  <c r="X22" i="4"/>
  <c r="Z22" i="4" s="1"/>
  <c r="AO38" i="3"/>
  <c r="Y38" i="4" s="1"/>
  <c r="X38" i="4"/>
  <c r="Z38" i="4" s="1"/>
  <c r="AO25" i="3"/>
  <c r="Y25" i="4" s="1"/>
  <c r="X25" i="4"/>
  <c r="Z25" i="4" s="1"/>
  <c r="AO28" i="3"/>
  <c r="Y28" i="4" s="1"/>
  <c r="X28" i="4"/>
  <c r="Z28" i="4" s="1"/>
  <c r="AO11" i="3"/>
  <c r="Y11" i="4" s="1"/>
  <c r="X11" i="4"/>
  <c r="Z11" i="4" s="1"/>
  <c r="AO33" i="3"/>
  <c r="Y33" i="4" s="1"/>
  <c r="X33" i="4"/>
  <c r="Z33" i="4" s="1"/>
  <c r="AO32" i="3"/>
  <c r="Y32" i="4" s="1"/>
  <c r="X32" i="4"/>
  <c r="Z32" i="4" s="1"/>
  <c r="AO31" i="3"/>
  <c r="Y31" i="4" s="1"/>
  <c r="X31" i="4"/>
  <c r="Z31" i="4" s="1"/>
  <c r="AO21" i="3"/>
  <c r="Y21" i="4" s="1"/>
  <c r="X21" i="4"/>
  <c r="Z21" i="4" s="1"/>
  <c r="AO10" i="3"/>
  <c r="Y10" i="4" s="1"/>
  <c r="X10" i="4"/>
  <c r="Z10" i="4" s="1"/>
  <c r="AO26" i="3"/>
  <c r="Y26" i="4" s="1"/>
  <c r="X26" i="4"/>
  <c r="Z26" i="4" s="1"/>
  <c r="AO4" i="3"/>
  <c r="Y4" i="4" s="1"/>
  <c r="X4" i="4"/>
  <c r="Z4" i="4" s="1"/>
  <c r="AO36" i="3"/>
  <c r="Y36" i="4" s="1"/>
  <c r="X36" i="4"/>
  <c r="Z36" i="4" s="1"/>
  <c r="AO19" i="3"/>
  <c r="Y19" i="4" s="1"/>
  <c r="X19" i="4"/>
  <c r="Z19" i="4" s="1"/>
  <c r="AO8" i="3"/>
  <c r="Y8" i="4" s="1"/>
  <c r="X8" i="4"/>
  <c r="Z8" i="4" s="1"/>
  <c r="AO7" i="3"/>
  <c r="Y7" i="4" s="1"/>
  <c r="X7" i="4"/>
  <c r="Z7" i="4" s="1"/>
  <c r="AO29" i="3"/>
  <c r="Y29" i="4" s="1"/>
  <c r="X29" i="4"/>
  <c r="Z29" i="4" s="1"/>
  <c r="AO14" i="3"/>
  <c r="Y14" i="4" s="1"/>
  <c r="X14" i="4"/>
  <c r="Z14" i="4" s="1"/>
  <c r="AO30" i="3"/>
  <c r="Y30" i="4" s="1"/>
  <c r="X30" i="4"/>
  <c r="Z30" i="4" s="1"/>
  <c r="AO3" i="3"/>
  <c r="Y3" i="4" s="1"/>
  <c r="X3" i="4"/>
  <c r="Z3" i="4" s="1"/>
  <c r="AG33" i="3"/>
  <c r="T33" i="4" s="1"/>
  <c r="S33" i="4"/>
  <c r="U33" i="4" s="1"/>
  <c r="AG25" i="3"/>
  <c r="T25" i="4" s="1"/>
  <c r="S25" i="4"/>
  <c r="U25" i="4" s="1"/>
  <c r="AG15" i="3"/>
  <c r="T15" i="4" s="1"/>
  <c r="S15" i="4"/>
  <c r="U15" i="4" s="1"/>
  <c r="AG38" i="3"/>
  <c r="T38" i="4" s="1"/>
  <c r="S38" i="4"/>
  <c r="U38" i="4" s="1"/>
  <c r="AG9" i="3"/>
  <c r="T9" i="4" s="1"/>
  <c r="S9" i="4"/>
  <c r="U9" i="4" s="1"/>
  <c r="AG4" i="3"/>
  <c r="T4" i="4" s="1"/>
  <c r="S4" i="4"/>
  <c r="U4" i="4" s="1"/>
  <c r="AG20" i="3"/>
  <c r="T20" i="4" s="1"/>
  <c r="S20" i="4"/>
  <c r="U20" i="4" s="1"/>
  <c r="AG36" i="3"/>
  <c r="T36" i="4" s="1"/>
  <c r="S36" i="4"/>
  <c r="U36" i="4" s="1"/>
  <c r="AG37" i="3"/>
  <c r="T37" i="4" s="1"/>
  <c r="S37" i="4"/>
  <c r="U37" i="4" s="1"/>
  <c r="AG29" i="3"/>
  <c r="T29" i="4" s="1"/>
  <c r="S29" i="4"/>
  <c r="U29" i="4" s="1"/>
  <c r="AG23" i="3"/>
  <c r="T23" i="4" s="1"/>
  <c r="S23" i="4"/>
  <c r="U23" i="4" s="1"/>
  <c r="AG10" i="3"/>
  <c r="T10" i="4" s="1"/>
  <c r="S10" i="4"/>
  <c r="U10" i="4" s="1"/>
  <c r="AG26" i="3"/>
  <c r="T26" i="4" s="1"/>
  <c r="S26" i="4"/>
  <c r="U26" i="4" s="1"/>
  <c r="AG16" i="3"/>
  <c r="T16" i="4" s="1"/>
  <c r="S16" i="4"/>
  <c r="U16" i="4" s="1"/>
  <c r="AG32" i="3"/>
  <c r="T32" i="4" s="1"/>
  <c r="S32" i="4"/>
  <c r="U32" i="4" s="1"/>
  <c r="AG21" i="3"/>
  <c r="T21" i="4" s="1"/>
  <c r="S21" i="4"/>
  <c r="U21" i="4" s="1"/>
  <c r="AG22" i="3"/>
  <c r="T22" i="4" s="1"/>
  <c r="S22" i="4"/>
  <c r="U22" i="4" s="1"/>
  <c r="AG19" i="3"/>
  <c r="T19" i="4" s="1"/>
  <c r="S19" i="4"/>
  <c r="U19" i="4" s="1"/>
  <c r="AG8" i="3"/>
  <c r="T8" i="4" s="1"/>
  <c r="S8" i="4"/>
  <c r="U8" i="4" s="1"/>
  <c r="AG24" i="3"/>
  <c r="T24" i="4" s="1"/>
  <c r="S24" i="4"/>
  <c r="U24" i="4" s="1"/>
  <c r="AG11" i="3"/>
  <c r="T11" i="4" s="1"/>
  <c r="S11" i="4"/>
  <c r="U11" i="4" s="1"/>
  <c r="AG7" i="3"/>
  <c r="T7" i="4" s="1"/>
  <c r="S7" i="4"/>
  <c r="U7" i="4" s="1"/>
  <c r="AG31" i="3"/>
  <c r="T31" i="4" s="1"/>
  <c r="S31" i="4"/>
  <c r="U31" i="4" s="1"/>
  <c r="AG14" i="3"/>
  <c r="T14" i="4" s="1"/>
  <c r="S14" i="4"/>
  <c r="U14" i="4" s="1"/>
  <c r="AG30" i="3"/>
  <c r="T30" i="4" s="1"/>
  <c r="S30" i="4"/>
  <c r="U30" i="4" s="1"/>
  <c r="AG6" i="3"/>
  <c r="T6" i="4" s="1"/>
  <c r="S6" i="4"/>
  <c r="U6" i="4" s="1"/>
  <c r="AG27" i="3"/>
  <c r="T27" i="4" s="1"/>
  <c r="S27" i="4"/>
  <c r="U27" i="4" s="1"/>
  <c r="AG12" i="3"/>
  <c r="T12" i="4" s="1"/>
  <c r="S12" i="4"/>
  <c r="U12" i="4" s="1"/>
  <c r="AG28" i="3"/>
  <c r="T28" i="4" s="1"/>
  <c r="S28" i="4"/>
  <c r="U28" i="4" s="1"/>
  <c r="AG17" i="3"/>
  <c r="T17" i="4" s="1"/>
  <c r="S17" i="4"/>
  <c r="U17" i="4" s="1"/>
  <c r="AG13" i="3"/>
  <c r="T13" i="4" s="1"/>
  <c r="S13" i="4"/>
  <c r="U13" i="4" s="1"/>
  <c r="AG5" i="3"/>
  <c r="T5" i="4" s="1"/>
  <c r="S5" i="4"/>
  <c r="U5" i="4" s="1"/>
  <c r="AG35" i="3"/>
  <c r="T35" i="4" s="1"/>
  <c r="S35" i="4"/>
  <c r="U35" i="4" s="1"/>
  <c r="AG18" i="3"/>
  <c r="T18" i="4" s="1"/>
  <c r="S18" i="4"/>
  <c r="U18" i="4" s="1"/>
  <c r="AG34" i="3"/>
  <c r="T34" i="4" s="1"/>
  <c r="S34" i="4"/>
  <c r="U34" i="4" s="1"/>
  <c r="AG3" i="3"/>
  <c r="T3" i="4" s="1"/>
  <c r="S3" i="4"/>
  <c r="U3" i="4" s="1"/>
  <c r="Y24" i="3"/>
  <c r="O24" i="4" s="1"/>
  <c r="N24" i="4"/>
  <c r="P24" i="4" s="1"/>
  <c r="Y20" i="3"/>
  <c r="O20" i="4" s="1"/>
  <c r="N20" i="4"/>
  <c r="P20" i="4" s="1"/>
  <c r="Y10" i="3"/>
  <c r="O10" i="4" s="1"/>
  <c r="N10" i="4"/>
  <c r="P10" i="4" s="1"/>
  <c r="Y8" i="3"/>
  <c r="O8" i="4" s="1"/>
  <c r="N8" i="4"/>
  <c r="P8" i="4" s="1"/>
  <c r="Y28" i="3"/>
  <c r="O28" i="4" s="1"/>
  <c r="N28" i="4"/>
  <c r="P28" i="4" s="1"/>
  <c r="Y31" i="3"/>
  <c r="O31" i="4" s="1"/>
  <c r="N31" i="4"/>
  <c r="P31" i="4" s="1"/>
  <c r="Y15" i="3"/>
  <c r="O15" i="4" s="1"/>
  <c r="N15" i="4"/>
  <c r="P15" i="4" s="1"/>
  <c r="Y5" i="3"/>
  <c r="O5" i="4" s="1"/>
  <c r="N5" i="4"/>
  <c r="P5" i="4" s="1"/>
  <c r="Y21" i="3"/>
  <c r="O21" i="4" s="1"/>
  <c r="N21" i="4"/>
  <c r="P21" i="4" s="1"/>
  <c r="Y37" i="3"/>
  <c r="O37" i="4" s="1"/>
  <c r="N37" i="4"/>
  <c r="P37" i="4" s="1"/>
  <c r="Y14" i="3"/>
  <c r="O14" i="4" s="1"/>
  <c r="N14" i="4"/>
  <c r="P14" i="4" s="1"/>
  <c r="Y30" i="3"/>
  <c r="O30" i="4" s="1"/>
  <c r="N30" i="4"/>
  <c r="P30" i="4" s="1"/>
  <c r="Y4" i="3"/>
  <c r="O4" i="4" s="1"/>
  <c r="N4" i="4"/>
  <c r="P4" i="4" s="1"/>
  <c r="Y19" i="3"/>
  <c r="O19" i="4" s="1"/>
  <c r="N19" i="4"/>
  <c r="P19" i="4" s="1"/>
  <c r="Y17" i="3"/>
  <c r="O17" i="4" s="1"/>
  <c r="N17" i="4"/>
  <c r="P17" i="4" s="1"/>
  <c r="Y26" i="3"/>
  <c r="O26" i="4" s="1"/>
  <c r="N26" i="4"/>
  <c r="P26" i="4" s="1"/>
  <c r="Y12" i="3"/>
  <c r="O12" i="4" s="1"/>
  <c r="N12" i="4"/>
  <c r="P12" i="4" s="1"/>
  <c r="Y32" i="3"/>
  <c r="O32" i="4" s="1"/>
  <c r="N32" i="4"/>
  <c r="P32" i="4" s="1"/>
  <c r="Y35" i="3"/>
  <c r="O35" i="4" s="1"/>
  <c r="N35" i="4"/>
  <c r="P35" i="4" s="1"/>
  <c r="Y23" i="3"/>
  <c r="O23" i="4" s="1"/>
  <c r="N23" i="4"/>
  <c r="P23" i="4" s="1"/>
  <c r="Y9" i="3"/>
  <c r="O9" i="4" s="1"/>
  <c r="N9" i="4"/>
  <c r="P9" i="4" s="1"/>
  <c r="Y25" i="3"/>
  <c r="O25" i="4" s="1"/>
  <c r="N25" i="4"/>
  <c r="P25" i="4" s="1"/>
  <c r="Y18" i="3"/>
  <c r="O18" i="4" s="1"/>
  <c r="N18" i="4"/>
  <c r="P18" i="4" s="1"/>
  <c r="Y34" i="3"/>
  <c r="O34" i="4" s="1"/>
  <c r="N34" i="4"/>
  <c r="P34" i="4" s="1"/>
  <c r="Y11" i="3"/>
  <c r="O11" i="4" s="1"/>
  <c r="N11" i="4"/>
  <c r="P11" i="4" s="1"/>
  <c r="Y33" i="3"/>
  <c r="O33" i="4" s="1"/>
  <c r="N33" i="4"/>
  <c r="P33" i="4" s="1"/>
  <c r="Y16" i="3"/>
  <c r="O16" i="4" s="1"/>
  <c r="N16" i="4"/>
  <c r="P16" i="4" s="1"/>
  <c r="Y36" i="3"/>
  <c r="O36" i="4" s="1"/>
  <c r="N36" i="4"/>
  <c r="P36" i="4" s="1"/>
  <c r="Y7" i="3"/>
  <c r="O7" i="4" s="1"/>
  <c r="N7" i="4"/>
  <c r="P7" i="4" s="1"/>
  <c r="Y27" i="3"/>
  <c r="O27" i="4" s="1"/>
  <c r="N27" i="4"/>
  <c r="P27" i="4" s="1"/>
  <c r="Y13" i="3"/>
  <c r="O13" i="4" s="1"/>
  <c r="N13" i="4"/>
  <c r="P13" i="4" s="1"/>
  <c r="Y29" i="3"/>
  <c r="O29" i="4" s="1"/>
  <c r="N29" i="4"/>
  <c r="P29" i="4" s="1"/>
  <c r="Y6" i="3"/>
  <c r="O6" i="4" s="1"/>
  <c r="N6" i="4"/>
  <c r="P6" i="4" s="1"/>
  <c r="Y22" i="3"/>
  <c r="O22" i="4" s="1"/>
  <c r="N22" i="4"/>
  <c r="P22" i="4" s="1"/>
  <c r="Y38" i="3"/>
  <c r="O38" i="4" s="1"/>
  <c r="N38" i="4"/>
  <c r="P38" i="4" s="1"/>
  <c r="Y3" i="3"/>
  <c r="O3" i="4" s="1"/>
  <c r="N3" i="4"/>
  <c r="P3" i="4" s="1"/>
  <c r="Q28" i="3"/>
  <c r="J28" i="4" s="1"/>
  <c r="I28" i="4"/>
  <c r="K28" i="4" s="1"/>
  <c r="Q16" i="3"/>
  <c r="J16" i="4" s="1"/>
  <c r="I16" i="4"/>
  <c r="K16" i="4" s="1"/>
  <c r="Q35" i="3"/>
  <c r="J35" i="4" s="1"/>
  <c r="I35" i="4"/>
  <c r="K35" i="4" s="1"/>
  <c r="Q9" i="3"/>
  <c r="J9" i="4" s="1"/>
  <c r="I9" i="4"/>
  <c r="K9" i="4" s="1"/>
  <c r="Q25" i="3"/>
  <c r="J25" i="4" s="1"/>
  <c r="I25" i="4"/>
  <c r="K25" i="4" s="1"/>
  <c r="Q17" i="3"/>
  <c r="J17" i="4" s="1"/>
  <c r="I17" i="4"/>
  <c r="K17" i="4" s="1"/>
  <c r="Q24" i="3"/>
  <c r="J24" i="4" s="1"/>
  <c r="I24" i="4"/>
  <c r="K24" i="4" s="1"/>
  <c r="Q23" i="3"/>
  <c r="J23" i="4" s="1"/>
  <c r="I23" i="4"/>
  <c r="K23" i="4" s="1"/>
  <c r="Q13" i="3"/>
  <c r="J13" i="4" s="1"/>
  <c r="I13" i="4"/>
  <c r="K13" i="4" s="1"/>
  <c r="Q6" i="3"/>
  <c r="J6" i="4" s="1"/>
  <c r="I6" i="4"/>
  <c r="K6" i="4" s="1"/>
  <c r="Q22" i="3"/>
  <c r="J22" i="4" s="1"/>
  <c r="I22" i="4"/>
  <c r="K22" i="4" s="1"/>
  <c r="Q38" i="3"/>
  <c r="J38" i="4" s="1"/>
  <c r="I38" i="4"/>
  <c r="K38" i="4" s="1"/>
  <c r="Q11" i="3"/>
  <c r="J11" i="4" s="1"/>
  <c r="I11" i="4"/>
  <c r="K11" i="4" s="1"/>
  <c r="Q15" i="3"/>
  <c r="J15" i="4" s="1"/>
  <c r="I15" i="4"/>
  <c r="K15" i="4" s="1"/>
  <c r="Q18" i="3"/>
  <c r="J18" i="4" s="1"/>
  <c r="I18" i="4"/>
  <c r="K18" i="4" s="1"/>
  <c r="Q33" i="3"/>
  <c r="J33" i="4" s="1"/>
  <c r="I33" i="4"/>
  <c r="K33" i="4" s="1"/>
  <c r="Q19" i="3"/>
  <c r="J19" i="4" s="1"/>
  <c r="I19" i="4"/>
  <c r="K19" i="4" s="1"/>
  <c r="Q8" i="3"/>
  <c r="J8" i="4" s="1"/>
  <c r="I8" i="4"/>
  <c r="K8" i="4" s="1"/>
  <c r="Q4" i="3"/>
  <c r="J4" i="4" s="1"/>
  <c r="I4" i="4"/>
  <c r="K4" i="4" s="1"/>
  <c r="Q32" i="3"/>
  <c r="J32" i="4" s="1"/>
  <c r="I32" i="4"/>
  <c r="K32" i="4" s="1"/>
  <c r="Q31" i="3"/>
  <c r="J31" i="4" s="1"/>
  <c r="I31" i="4"/>
  <c r="K31" i="4" s="1"/>
  <c r="Q21" i="3"/>
  <c r="J21" i="4" s="1"/>
  <c r="I21" i="4"/>
  <c r="K21" i="4" s="1"/>
  <c r="Q10" i="3"/>
  <c r="J10" i="4" s="1"/>
  <c r="I10" i="4"/>
  <c r="K10" i="4" s="1"/>
  <c r="Q26" i="3"/>
  <c r="J26" i="4" s="1"/>
  <c r="I26" i="4"/>
  <c r="K26" i="4" s="1"/>
  <c r="Q37" i="3"/>
  <c r="J37" i="4" s="1"/>
  <c r="I37" i="4"/>
  <c r="K37" i="4" s="1"/>
  <c r="Q5" i="3"/>
  <c r="J5" i="4" s="1"/>
  <c r="I5" i="4"/>
  <c r="K5" i="4" s="1"/>
  <c r="Q34" i="3"/>
  <c r="J34" i="4" s="1"/>
  <c r="I34" i="4"/>
  <c r="K34" i="4" s="1"/>
  <c r="Q20" i="3"/>
  <c r="J20" i="4" s="1"/>
  <c r="I20" i="4"/>
  <c r="K20" i="4" s="1"/>
  <c r="Q27" i="3"/>
  <c r="J27" i="4" s="1"/>
  <c r="I27" i="4"/>
  <c r="K27" i="4" s="1"/>
  <c r="Q36" i="3"/>
  <c r="J36" i="4" s="1"/>
  <c r="I36" i="4"/>
  <c r="K36" i="4" s="1"/>
  <c r="Q12" i="3"/>
  <c r="J12" i="4" s="1"/>
  <c r="I12" i="4"/>
  <c r="K12" i="4" s="1"/>
  <c r="Q7" i="3"/>
  <c r="J7" i="4" s="1"/>
  <c r="I7" i="4"/>
  <c r="K7" i="4" s="1"/>
  <c r="Q29" i="3"/>
  <c r="J29" i="4" s="1"/>
  <c r="I29" i="4"/>
  <c r="K29" i="4" s="1"/>
  <c r="Q14" i="3"/>
  <c r="J14" i="4" s="1"/>
  <c r="I14" i="4"/>
  <c r="K14" i="4" s="1"/>
  <c r="Q30" i="3"/>
  <c r="J30" i="4" s="1"/>
  <c r="I30" i="4"/>
  <c r="K30" i="4" s="1"/>
  <c r="Q3" i="3"/>
  <c r="J3" i="4" s="1"/>
  <c r="I3" i="4"/>
  <c r="K3" i="4" s="1"/>
  <c r="I33" i="3"/>
  <c r="E33" i="4" s="1"/>
  <c r="D33" i="4"/>
  <c r="F33" i="4" s="1"/>
  <c r="I17" i="3"/>
  <c r="E17" i="4" s="1"/>
  <c r="D17" i="4"/>
  <c r="F17" i="4" s="1"/>
  <c r="I32" i="3"/>
  <c r="E32" i="4" s="1"/>
  <c r="D32" i="4"/>
  <c r="F32" i="4" s="1"/>
  <c r="I38" i="3"/>
  <c r="E38" i="4" s="1"/>
  <c r="D38" i="4"/>
  <c r="F38" i="4" s="1"/>
  <c r="I20" i="3"/>
  <c r="E20" i="4" s="1"/>
  <c r="D20" i="4"/>
  <c r="F20" i="4" s="1"/>
  <c r="I10" i="3"/>
  <c r="E10" i="4" s="1"/>
  <c r="D10" i="4"/>
  <c r="F10" i="4" s="1"/>
  <c r="I7" i="3"/>
  <c r="E7" i="4" s="1"/>
  <c r="D7" i="4"/>
  <c r="F7" i="4" s="1"/>
  <c r="I12" i="3"/>
  <c r="E12" i="4" s="1"/>
  <c r="D12" i="4"/>
  <c r="F12" i="4" s="1"/>
  <c r="I5" i="3"/>
  <c r="E5" i="4" s="1"/>
  <c r="D5" i="4"/>
  <c r="F5" i="4" s="1"/>
  <c r="I27" i="3"/>
  <c r="E27" i="4" s="1"/>
  <c r="D27" i="4"/>
  <c r="F27" i="4" s="1"/>
  <c r="I6" i="3"/>
  <c r="E6" i="4" s="1"/>
  <c r="D6" i="4"/>
  <c r="F6" i="4" s="1"/>
  <c r="I23" i="3"/>
  <c r="E23" i="4" s="1"/>
  <c r="G23" i="4" s="1"/>
  <c r="I22" i="3"/>
  <c r="E22" i="4" s="1"/>
  <c r="D22" i="4"/>
  <c r="F22" i="4" s="1"/>
  <c r="I35" i="3"/>
  <c r="E35" i="4" s="1"/>
  <c r="D35" i="4"/>
  <c r="F35" i="4" s="1"/>
  <c r="I11" i="3"/>
  <c r="E11" i="4" s="1"/>
  <c r="D11" i="4"/>
  <c r="F11" i="4" s="1"/>
  <c r="I24" i="3"/>
  <c r="E24" i="4" s="1"/>
  <c r="D24" i="4"/>
  <c r="F24" i="4" s="1"/>
  <c r="I34" i="3"/>
  <c r="E34" i="4" s="1"/>
  <c r="D34" i="4"/>
  <c r="F34" i="4" s="1"/>
  <c r="I19" i="3"/>
  <c r="E19" i="4" s="1"/>
  <c r="D19" i="4"/>
  <c r="F19" i="4" s="1"/>
  <c r="I13" i="3"/>
  <c r="E13" i="4" s="1"/>
  <c r="D13" i="4"/>
  <c r="F13" i="4" s="1"/>
  <c r="I36" i="3"/>
  <c r="E36" i="4" s="1"/>
  <c r="D36" i="4"/>
  <c r="F36" i="4" s="1"/>
  <c r="B23" i="5"/>
  <c r="I25" i="3"/>
  <c r="E25" i="4" s="1"/>
  <c r="D25" i="4"/>
  <c r="F25" i="4" s="1"/>
  <c r="I8" i="3"/>
  <c r="E8" i="4" s="1"/>
  <c r="D8" i="4"/>
  <c r="F8" i="4" s="1"/>
  <c r="I29" i="3"/>
  <c r="E29" i="4" s="1"/>
  <c r="D29" i="4"/>
  <c r="F29" i="4" s="1"/>
  <c r="I18" i="3"/>
  <c r="E18" i="4" s="1"/>
  <c r="D18" i="4"/>
  <c r="F18" i="4" s="1"/>
  <c r="I31" i="3"/>
  <c r="E31" i="4" s="1"/>
  <c r="D31" i="4"/>
  <c r="F31" i="4" s="1"/>
  <c r="I30" i="3"/>
  <c r="E30" i="4" s="1"/>
  <c r="D30" i="4"/>
  <c r="F30" i="4" s="1"/>
  <c r="I15" i="3"/>
  <c r="E15" i="4" s="1"/>
  <c r="D15" i="4"/>
  <c r="F15" i="4" s="1"/>
  <c r="I21" i="3"/>
  <c r="E21" i="4" s="1"/>
  <c r="D21" i="4"/>
  <c r="F21" i="4" s="1"/>
  <c r="G26" i="4"/>
  <c r="B26" i="5"/>
  <c r="D26" i="5" s="1"/>
  <c r="I9" i="3"/>
  <c r="E9" i="4" s="1"/>
  <c r="D9" i="4"/>
  <c r="F9" i="4" s="1"/>
  <c r="I4" i="3"/>
  <c r="E4" i="4" s="1"/>
  <c r="D4" i="4"/>
  <c r="F4" i="4" s="1"/>
  <c r="I37" i="3"/>
  <c r="E37" i="4" s="1"/>
  <c r="D37" i="4"/>
  <c r="F37" i="4" s="1"/>
  <c r="I14" i="3"/>
  <c r="E14" i="4" s="1"/>
  <c r="D14" i="4"/>
  <c r="F14" i="4" s="1"/>
  <c r="I16" i="3"/>
  <c r="E16" i="4" s="1"/>
  <c r="D16" i="4"/>
  <c r="F16" i="4" s="1"/>
  <c r="I28" i="3"/>
  <c r="E28" i="4" s="1"/>
  <c r="D28" i="4"/>
  <c r="F28" i="4" s="1"/>
  <c r="I3" i="3"/>
  <c r="E3" i="4" s="1"/>
  <c r="D3" i="4"/>
  <c r="F3" i="4" s="1"/>
  <c r="D23" i="5"/>
  <c r="AP18" i="4" l="1"/>
  <c r="AD18" i="5"/>
  <c r="AF18" i="5" s="1"/>
  <c r="AD9" i="5"/>
  <c r="AF9" i="5" s="1"/>
  <c r="AP9" i="4"/>
  <c r="AP11" i="4"/>
  <c r="AD11" i="5"/>
  <c r="AF11" i="5" s="1"/>
  <c r="AP12" i="4"/>
  <c r="AD12" i="5"/>
  <c r="AF12" i="5" s="1"/>
  <c r="AP14" i="4"/>
  <c r="AD14" i="5"/>
  <c r="AF14" i="5" s="1"/>
  <c r="AP21" i="4"/>
  <c r="AD21" i="5"/>
  <c r="AF21" i="5" s="1"/>
  <c r="AP31" i="4"/>
  <c r="AD31" i="5"/>
  <c r="AF31" i="5" s="1"/>
  <c r="AP24" i="4"/>
  <c r="AD24" i="5"/>
  <c r="AF24" i="5" s="1"/>
  <c r="AP26" i="4"/>
  <c r="AD26" i="5"/>
  <c r="AF26" i="5" s="1"/>
  <c r="AD33" i="5"/>
  <c r="AF33" i="5" s="1"/>
  <c r="AP33" i="4"/>
  <c r="AD23" i="5"/>
  <c r="AF23" i="5" s="1"/>
  <c r="AP23" i="4"/>
  <c r="AD36" i="5"/>
  <c r="AF36" i="5" s="1"/>
  <c r="AP36" i="4"/>
  <c r="AP4" i="4"/>
  <c r="AD4" i="5"/>
  <c r="AF4" i="5" s="1"/>
  <c r="AP22" i="4"/>
  <c r="AD22" i="5"/>
  <c r="AF22" i="5" s="1"/>
  <c r="AP29" i="4"/>
  <c r="AD29" i="5"/>
  <c r="AF29" i="5" s="1"/>
  <c r="AP15" i="4"/>
  <c r="AD15" i="5"/>
  <c r="AF15" i="5" s="1"/>
  <c r="AP32" i="4"/>
  <c r="AD32" i="5"/>
  <c r="AF32" i="5" s="1"/>
  <c r="AP34" i="4"/>
  <c r="AD34" i="5"/>
  <c r="AF34" i="5" s="1"/>
  <c r="AD25" i="5"/>
  <c r="AF25" i="5" s="1"/>
  <c r="AP25" i="4"/>
  <c r="AP35" i="4"/>
  <c r="AD35" i="5"/>
  <c r="AF35" i="5" s="1"/>
  <c r="AP28" i="4"/>
  <c r="AD28" i="5"/>
  <c r="AF28" i="5" s="1"/>
  <c r="AD30" i="5"/>
  <c r="AF30" i="5" s="1"/>
  <c r="AP30" i="4"/>
  <c r="AP37" i="4"/>
  <c r="AD37" i="5"/>
  <c r="AF37" i="5" s="1"/>
  <c r="AD5" i="5"/>
  <c r="AF5" i="5" s="1"/>
  <c r="AP5" i="4"/>
  <c r="AD7" i="5"/>
  <c r="AF7" i="5" s="1"/>
  <c r="AP7" i="4"/>
  <c r="AP8" i="4"/>
  <c r="AD8" i="5"/>
  <c r="AF8" i="5" s="1"/>
  <c r="AP10" i="4"/>
  <c r="AD10" i="5"/>
  <c r="AF10" i="5" s="1"/>
  <c r="AD17" i="5"/>
  <c r="AF17" i="5" s="1"/>
  <c r="AP17" i="4"/>
  <c r="AP27" i="4"/>
  <c r="AD27" i="5"/>
  <c r="AF27" i="5" s="1"/>
  <c r="AP20" i="4"/>
  <c r="AD20" i="5"/>
  <c r="AF20" i="5" s="1"/>
  <c r="AP38" i="4"/>
  <c r="AD38" i="5"/>
  <c r="AF38" i="5" s="1"/>
  <c r="AP6" i="4"/>
  <c r="AD6" i="5"/>
  <c r="AF6" i="5" s="1"/>
  <c r="AP13" i="4"/>
  <c r="AD13" i="5"/>
  <c r="AF13" i="5" s="1"/>
  <c r="AD19" i="5"/>
  <c r="AF19" i="5" s="1"/>
  <c r="AP19" i="4"/>
  <c r="AO52" i="4"/>
  <c r="AP16" i="4"/>
  <c r="AD16" i="5"/>
  <c r="AF16" i="5" s="1"/>
  <c r="AD3" i="5"/>
  <c r="AF3" i="5" s="1"/>
  <c r="AF40" i="5" s="1"/>
  <c r="AP3" i="4"/>
  <c r="AO41" i="4"/>
  <c r="AO49" i="4" s="1"/>
  <c r="AO40" i="4"/>
  <c r="AO47" i="4" s="1"/>
  <c r="AK37" i="4"/>
  <c r="Z37" i="5"/>
  <c r="AB37" i="5" s="1"/>
  <c r="AK10" i="4"/>
  <c r="Z10" i="5"/>
  <c r="AB10" i="5" s="1"/>
  <c r="AK18" i="4"/>
  <c r="Z18" i="5"/>
  <c r="AB18" i="5" s="1"/>
  <c r="AK30" i="4"/>
  <c r="Z30" i="5"/>
  <c r="AB30" i="5" s="1"/>
  <c r="AK17" i="4"/>
  <c r="Z17" i="5"/>
  <c r="AB17" i="5" s="1"/>
  <c r="Z15" i="5"/>
  <c r="AB15" i="5" s="1"/>
  <c r="AK15" i="4"/>
  <c r="AK8" i="4"/>
  <c r="Z8" i="5"/>
  <c r="AB8" i="5" s="1"/>
  <c r="AK35" i="4"/>
  <c r="Z35" i="5"/>
  <c r="AB35" i="5" s="1"/>
  <c r="AK7" i="4"/>
  <c r="Z7" i="5"/>
  <c r="AB7" i="5" s="1"/>
  <c r="AK32" i="4"/>
  <c r="Z32" i="5"/>
  <c r="AB32" i="5" s="1"/>
  <c r="AK21" i="4"/>
  <c r="Z21" i="5"/>
  <c r="AB21" i="5" s="1"/>
  <c r="Z19" i="5"/>
  <c r="AB19" i="5" s="1"/>
  <c r="AK19" i="4"/>
  <c r="AJ52" i="4"/>
  <c r="AK26" i="4"/>
  <c r="Z26" i="5"/>
  <c r="AB26" i="5" s="1"/>
  <c r="AK24" i="4"/>
  <c r="Z24" i="5"/>
  <c r="AB24" i="5" s="1"/>
  <c r="AK11" i="4"/>
  <c r="Z11" i="5"/>
  <c r="AB11" i="5" s="1"/>
  <c r="AK36" i="4"/>
  <c r="Z36" i="5"/>
  <c r="AB36" i="5" s="1"/>
  <c r="Z23" i="5"/>
  <c r="AB23" i="5" s="1"/>
  <c r="AK23" i="4"/>
  <c r="AK28" i="4"/>
  <c r="Z28" i="5"/>
  <c r="AB28" i="5" s="1"/>
  <c r="Z33" i="5"/>
  <c r="AB33" i="5" s="1"/>
  <c r="AK33" i="4"/>
  <c r="Z31" i="5"/>
  <c r="AB31" i="5" s="1"/>
  <c r="AK31" i="4"/>
  <c r="AK38" i="4"/>
  <c r="Z38" i="5"/>
  <c r="AB38" i="5" s="1"/>
  <c r="AK6" i="4"/>
  <c r="Z6" i="5"/>
  <c r="AB6" i="5" s="1"/>
  <c r="AK29" i="4"/>
  <c r="Z29" i="5"/>
  <c r="AB29" i="5" s="1"/>
  <c r="AK34" i="4"/>
  <c r="Z34" i="5"/>
  <c r="AB34" i="5" s="1"/>
  <c r="AK20" i="4"/>
  <c r="Z20" i="5"/>
  <c r="AB20" i="5" s="1"/>
  <c r="AK9" i="4"/>
  <c r="Z9" i="5"/>
  <c r="AB9" i="5" s="1"/>
  <c r="AK14" i="4"/>
  <c r="Z14" i="5"/>
  <c r="AB14" i="5" s="1"/>
  <c r="AK16" i="4"/>
  <c r="Z16" i="5"/>
  <c r="AB16" i="5" s="1"/>
  <c r="Z5" i="5"/>
  <c r="AB5" i="5" s="1"/>
  <c r="AK5" i="4"/>
  <c r="Z13" i="5"/>
  <c r="AB13" i="5" s="1"/>
  <c r="AK13" i="4"/>
  <c r="Z25" i="5"/>
  <c r="AB25" i="5" s="1"/>
  <c r="AK25" i="4"/>
  <c r="AK12" i="4"/>
  <c r="Z12" i="5"/>
  <c r="AB12" i="5" s="1"/>
  <c r="AK22" i="4"/>
  <c r="Z22" i="5"/>
  <c r="AB22" i="5" s="1"/>
  <c r="AK27" i="4"/>
  <c r="Z27" i="5"/>
  <c r="AB27" i="5" s="1"/>
  <c r="Z4" i="5"/>
  <c r="AB4" i="5" s="1"/>
  <c r="AK4" i="4"/>
  <c r="AJ41" i="4"/>
  <c r="AJ49" i="4" s="1"/>
  <c r="AJ40" i="4"/>
  <c r="AJ47" i="4" s="1"/>
  <c r="AL3" i="4"/>
  <c r="AA3" i="5"/>
  <c r="AC3" i="5" s="1"/>
  <c r="AF36" i="4"/>
  <c r="V36" i="5"/>
  <c r="X36" i="5" s="1"/>
  <c r="AF4" i="4"/>
  <c r="V4" i="5"/>
  <c r="X4" i="5" s="1"/>
  <c r="AF35" i="4"/>
  <c r="V35" i="5"/>
  <c r="X35" i="5" s="1"/>
  <c r="AF5" i="4"/>
  <c r="V5" i="5"/>
  <c r="X5" i="5" s="1"/>
  <c r="V32" i="5"/>
  <c r="X32" i="5" s="1"/>
  <c r="AF32" i="4"/>
  <c r="V37" i="5"/>
  <c r="X37" i="5" s="1"/>
  <c r="AF37" i="4"/>
  <c r="AF31" i="4"/>
  <c r="V31" i="5"/>
  <c r="X31" i="5" s="1"/>
  <c r="AF34" i="4"/>
  <c r="V34" i="5"/>
  <c r="X34" i="5" s="1"/>
  <c r="V13" i="5"/>
  <c r="X13" i="5" s="1"/>
  <c r="AF13" i="4"/>
  <c r="AF12" i="4"/>
  <c r="V12" i="5"/>
  <c r="X12" i="5" s="1"/>
  <c r="V17" i="5"/>
  <c r="X17" i="5" s="1"/>
  <c r="AF17" i="4"/>
  <c r="AF11" i="4"/>
  <c r="V11" i="5"/>
  <c r="X11" i="5" s="1"/>
  <c r="V6" i="5"/>
  <c r="X6" i="5" s="1"/>
  <c r="AF6" i="4"/>
  <c r="AF22" i="4"/>
  <c r="V22" i="5"/>
  <c r="X22" i="5" s="1"/>
  <c r="AF8" i="4"/>
  <c r="V8" i="5"/>
  <c r="X8" i="5" s="1"/>
  <c r="V9" i="5"/>
  <c r="X9" i="5" s="1"/>
  <c r="AF9" i="4"/>
  <c r="AF7" i="4"/>
  <c r="V7" i="5"/>
  <c r="X7" i="5" s="1"/>
  <c r="AF10" i="4"/>
  <c r="V10" i="5"/>
  <c r="X10" i="5" s="1"/>
  <c r="AF20" i="4"/>
  <c r="V20" i="5"/>
  <c r="X20" i="5" s="1"/>
  <c r="V25" i="5"/>
  <c r="X25" i="5" s="1"/>
  <c r="AF25" i="4"/>
  <c r="V19" i="5"/>
  <c r="X19" i="5" s="1"/>
  <c r="AE52" i="4"/>
  <c r="AF19" i="4"/>
  <c r="AF18" i="4"/>
  <c r="V18" i="5"/>
  <c r="X18" i="5" s="1"/>
  <c r="AF16" i="4"/>
  <c r="V16" i="5"/>
  <c r="X16" i="5" s="1"/>
  <c r="AF21" i="4"/>
  <c r="V21" i="5"/>
  <c r="X21" i="5" s="1"/>
  <c r="V15" i="5"/>
  <c r="X15" i="5" s="1"/>
  <c r="AF15" i="4"/>
  <c r="V14" i="5"/>
  <c r="X14" i="5" s="1"/>
  <c r="AF14" i="4"/>
  <c r="AF28" i="4"/>
  <c r="V28" i="5"/>
  <c r="X28" i="5" s="1"/>
  <c r="AF33" i="4"/>
  <c r="V33" i="5"/>
  <c r="X33" i="5" s="1"/>
  <c r="AF27" i="4"/>
  <c r="V27" i="5"/>
  <c r="X27" i="5" s="1"/>
  <c r="AF30" i="4"/>
  <c r="V30" i="5"/>
  <c r="X30" i="5" s="1"/>
  <c r="V38" i="5"/>
  <c r="X38" i="5" s="1"/>
  <c r="AF38" i="4"/>
  <c r="V24" i="5"/>
  <c r="X24" i="5" s="1"/>
  <c r="AF24" i="4"/>
  <c r="AF29" i="4"/>
  <c r="V29" i="5"/>
  <c r="X29" i="5" s="1"/>
  <c r="V23" i="5"/>
  <c r="X23" i="5" s="1"/>
  <c r="AF23" i="4"/>
  <c r="V26" i="5"/>
  <c r="X26" i="5" s="1"/>
  <c r="AF26" i="4"/>
  <c r="V3" i="5"/>
  <c r="X3" i="5" s="1"/>
  <c r="AF3" i="4"/>
  <c r="AE40" i="4"/>
  <c r="AE47" i="4" s="1"/>
  <c r="AE41" i="4"/>
  <c r="AE49" i="4" s="1"/>
  <c r="AA14" i="4"/>
  <c r="R14" i="5"/>
  <c r="T14" i="5" s="1"/>
  <c r="AA7" i="4"/>
  <c r="R7" i="5"/>
  <c r="T7" i="5" s="1"/>
  <c r="R19" i="5"/>
  <c r="T19" i="5" s="1"/>
  <c r="AA19" i="4"/>
  <c r="Z52" i="4"/>
  <c r="AA4" i="4"/>
  <c r="R4" i="5"/>
  <c r="T4" i="5" s="1"/>
  <c r="AA10" i="4"/>
  <c r="R10" i="5"/>
  <c r="T10" i="5" s="1"/>
  <c r="AA31" i="4"/>
  <c r="R31" i="5"/>
  <c r="T31" i="5" s="1"/>
  <c r="AA33" i="4"/>
  <c r="R33" i="5"/>
  <c r="T33" i="5" s="1"/>
  <c r="AA28" i="4"/>
  <c r="R28" i="5"/>
  <c r="T28" i="5" s="1"/>
  <c r="AA38" i="4"/>
  <c r="R38" i="5"/>
  <c r="T38" i="5" s="1"/>
  <c r="AA6" i="4"/>
  <c r="R6" i="5"/>
  <c r="T6" i="5" s="1"/>
  <c r="AA23" i="4"/>
  <c r="R23" i="5"/>
  <c r="T23" i="5" s="1"/>
  <c r="AA17" i="4"/>
  <c r="R17" i="5"/>
  <c r="T17" i="5" s="1"/>
  <c r="AA24" i="4"/>
  <c r="R24" i="5"/>
  <c r="T24" i="5" s="1"/>
  <c r="AA18" i="4"/>
  <c r="R18" i="5"/>
  <c r="T18" i="5" s="1"/>
  <c r="AA5" i="4"/>
  <c r="R5" i="5"/>
  <c r="T5" i="5" s="1"/>
  <c r="AA12" i="4"/>
  <c r="R12" i="5"/>
  <c r="T12" i="5" s="1"/>
  <c r="AA27" i="4"/>
  <c r="R27" i="5"/>
  <c r="T27" i="5" s="1"/>
  <c r="AA30" i="4"/>
  <c r="R30" i="5"/>
  <c r="T30" i="5" s="1"/>
  <c r="AA29" i="4"/>
  <c r="R29" i="5"/>
  <c r="T29" i="5" s="1"/>
  <c r="AA8" i="4"/>
  <c r="R8" i="5"/>
  <c r="T8" i="5" s="1"/>
  <c r="AA36" i="4"/>
  <c r="R36" i="5"/>
  <c r="T36" i="5" s="1"/>
  <c r="AA26" i="4"/>
  <c r="R26" i="5"/>
  <c r="T26" i="5" s="1"/>
  <c r="AA21" i="4"/>
  <c r="R21" i="5"/>
  <c r="T21" i="5" s="1"/>
  <c r="AA32" i="4"/>
  <c r="R32" i="5"/>
  <c r="T32" i="5" s="1"/>
  <c r="AA11" i="4"/>
  <c r="R11" i="5"/>
  <c r="T11" i="5" s="1"/>
  <c r="AA25" i="4"/>
  <c r="R25" i="5"/>
  <c r="T25" i="5" s="1"/>
  <c r="AA22" i="4"/>
  <c r="R22" i="5"/>
  <c r="T22" i="5" s="1"/>
  <c r="AA13" i="4"/>
  <c r="R13" i="5"/>
  <c r="T13" i="5" s="1"/>
  <c r="AA20" i="4"/>
  <c r="R20" i="5"/>
  <c r="T20" i="5" s="1"/>
  <c r="AA35" i="4"/>
  <c r="R35" i="5"/>
  <c r="T35" i="5" s="1"/>
  <c r="AA34" i="4"/>
  <c r="R34" i="5"/>
  <c r="T34" i="5" s="1"/>
  <c r="AA37" i="4"/>
  <c r="R37" i="5"/>
  <c r="T37" i="5" s="1"/>
  <c r="AA15" i="4"/>
  <c r="R15" i="5"/>
  <c r="T15" i="5" s="1"/>
  <c r="AA9" i="4"/>
  <c r="R9" i="5"/>
  <c r="T9" i="5" s="1"/>
  <c r="AA16" i="4"/>
  <c r="R16" i="5"/>
  <c r="T16" i="5" s="1"/>
  <c r="R3" i="5"/>
  <c r="T3" i="5" s="1"/>
  <c r="Z41" i="4"/>
  <c r="Z49" i="4" s="1"/>
  <c r="Z40" i="4"/>
  <c r="Z47" i="4" s="1"/>
  <c r="AA3" i="4"/>
  <c r="V18" i="4"/>
  <c r="N18" i="5"/>
  <c r="P18" i="5" s="1"/>
  <c r="N17" i="5"/>
  <c r="P17" i="5" s="1"/>
  <c r="V17" i="4"/>
  <c r="V12" i="4"/>
  <c r="N12" i="5"/>
  <c r="P12" i="5" s="1"/>
  <c r="N14" i="5"/>
  <c r="P14" i="5" s="1"/>
  <c r="V14" i="4"/>
  <c r="V24" i="4"/>
  <c r="N24" i="5"/>
  <c r="P24" i="5" s="1"/>
  <c r="V21" i="4"/>
  <c r="N21" i="5"/>
  <c r="P21" i="5" s="1"/>
  <c r="V10" i="4"/>
  <c r="N10" i="5"/>
  <c r="P10" i="5" s="1"/>
  <c r="V4" i="4"/>
  <c r="N4" i="5"/>
  <c r="P4" i="5" s="1"/>
  <c r="N25" i="5"/>
  <c r="P25" i="5" s="1"/>
  <c r="V25" i="4"/>
  <c r="V5" i="4"/>
  <c r="N5" i="5"/>
  <c r="P5" i="5" s="1"/>
  <c r="V6" i="4"/>
  <c r="N6" i="5"/>
  <c r="P6" i="5" s="1"/>
  <c r="V7" i="4"/>
  <c r="N7" i="5"/>
  <c r="P7" i="5" s="1"/>
  <c r="N19" i="5"/>
  <c r="P19" i="5" s="1"/>
  <c r="U52" i="4"/>
  <c r="V19" i="4"/>
  <c r="N16" i="5"/>
  <c r="P16" i="5" s="1"/>
  <c r="V16" i="4"/>
  <c r="N29" i="5"/>
  <c r="P29" i="5" s="1"/>
  <c r="V29" i="4"/>
  <c r="N36" i="5"/>
  <c r="P36" i="5" s="1"/>
  <c r="V36" i="4"/>
  <c r="V38" i="4"/>
  <c r="N38" i="5"/>
  <c r="P38" i="5" s="1"/>
  <c r="V34" i="4"/>
  <c r="N34" i="5"/>
  <c r="P34" i="5" s="1"/>
  <c r="N35" i="5"/>
  <c r="P35" i="5" s="1"/>
  <c r="V35" i="4"/>
  <c r="V13" i="4"/>
  <c r="N13" i="5"/>
  <c r="P13" i="5" s="1"/>
  <c r="V28" i="4"/>
  <c r="N28" i="5"/>
  <c r="P28" i="5" s="1"/>
  <c r="N27" i="5"/>
  <c r="P27" i="5" s="1"/>
  <c r="V27" i="4"/>
  <c r="V30" i="4"/>
  <c r="N30" i="5"/>
  <c r="P30" i="5" s="1"/>
  <c r="N31" i="5"/>
  <c r="P31" i="5" s="1"/>
  <c r="V31" i="4"/>
  <c r="V11" i="4"/>
  <c r="N11" i="5"/>
  <c r="P11" i="5" s="1"/>
  <c r="N8" i="5"/>
  <c r="P8" i="5" s="1"/>
  <c r="V8" i="4"/>
  <c r="V22" i="4"/>
  <c r="N22" i="5"/>
  <c r="P22" i="5" s="1"/>
  <c r="V32" i="4"/>
  <c r="N32" i="5"/>
  <c r="P32" i="5" s="1"/>
  <c r="V26" i="4"/>
  <c r="N26" i="5"/>
  <c r="P26" i="5" s="1"/>
  <c r="N23" i="5"/>
  <c r="P23" i="5" s="1"/>
  <c r="V23" i="4"/>
  <c r="N37" i="5"/>
  <c r="P37" i="5" s="1"/>
  <c r="V37" i="4"/>
  <c r="V20" i="4"/>
  <c r="N20" i="5"/>
  <c r="P20" i="5" s="1"/>
  <c r="N9" i="5"/>
  <c r="P9" i="5" s="1"/>
  <c r="V9" i="4"/>
  <c r="V15" i="4"/>
  <c r="N15" i="5"/>
  <c r="P15" i="5" s="1"/>
  <c r="N33" i="5"/>
  <c r="P33" i="5" s="1"/>
  <c r="V33" i="4"/>
  <c r="U41" i="4"/>
  <c r="U49" i="4" s="1"/>
  <c r="V3" i="4"/>
  <c r="N3" i="5"/>
  <c r="P3" i="5" s="1"/>
  <c r="U40" i="4"/>
  <c r="U47" i="4" s="1"/>
  <c r="J22" i="5"/>
  <c r="L22" i="5" s="1"/>
  <c r="Q22" i="4"/>
  <c r="Q27" i="4"/>
  <c r="J27" i="5"/>
  <c r="L27" i="5" s="1"/>
  <c r="Q33" i="4"/>
  <c r="J33" i="5"/>
  <c r="L33" i="5" s="1"/>
  <c r="J23" i="5"/>
  <c r="L23" i="5" s="1"/>
  <c r="Q23" i="4"/>
  <c r="J32" i="5"/>
  <c r="L32" i="5" s="1"/>
  <c r="Q32" i="4"/>
  <c r="J30" i="5"/>
  <c r="L30" i="5" s="1"/>
  <c r="Q30" i="4"/>
  <c r="J5" i="5"/>
  <c r="L5" i="5" s="1"/>
  <c r="Q5" i="4"/>
  <c r="Q8" i="4"/>
  <c r="J8" i="5"/>
  <c r="L8" i="5" s="1"/>
  <c r="J29" i="5"/>
  <c r="L29" i="5" s="1"/>
  <c r="Q29" i="4"/>
  <c r="J36" i="5"/>
  <c r="L36" i="5" s="1"/>
  <c r="Q36" i="4"/>
  <c r="Q34" i="4"/>
  <c r="J34" i="5"/>
  <c r="L34" i="5" s="1"/>
  <c r="Q25" i="4"/>
  <c r="J25" i="5"/>
  <c r="L25" i="5" s="1"/>
  <c r="Q26" i="4"/>
  <c r="J26" i="5"/>
  <c r="L26" i="5" s="1"/>
  <c r="J19" i="5"/>
  <c r="L19" i="5" s="1"/>
  <c r="Q19" i="4"/>
  <c r="P52" i="4"/>
  <c r="Q37" i="4"/>
  <c r="J37" i="5"/>
  <c r="L37" i="5" s="1"/>
  <c r="Q31" i="4"/>
  <c r="J31" i="5"/>
  <c r="L31" i="5" s="1"/>
  <c r="Q20" i="4"/>
  <c r="J20" i="5"/>
  <c r="L20" i="5" s="1"/>
  <c r="J38" i="5"/>
  <c r="L38" i="5" s="1"/>
  <c r="Q38" i="4"/>
  <c r="J6" i="5"/>
  <c r="L6" i="5" s="1"/>
  <c r="Q6" i="4"/>
  <c r="Q13" i="4"/>
  <c r="J13" i="5"/>
  <c r="L13" i="5" s="1"/>
  <c r="J7" i="5"/>
  <c r="L7" i="5" s="1"/>
  <c r="Q7" i="4"/>
  <c r="Q16" i="4"/>
  <c r="J16" i="5"/>
  <c r="L16" i="5" s="1"/>
  <c r="J11" i="5"/>
  <c r="L11" i="5" s="1"/>
  <c r="Q11" i="4"/>
  <c r="Q18" i="4"/>
  <c r="J18" i="5"/>
  <c r="L18" i="5" s="1"/>
  <c r="Q9" i="4"/>
  <c r="J9" i="5"/>
  <c r="L9" i="5" s="1"/>
  <c r="Q35" i="4"/>
  <c r="J35" i="5"/>
  <c r="L35" i="5" s="1"/>
  <c r="Q12" i="4"/>
  <c r="J12" i="5"/>
  <c r="L12" i="5" s="1"/>
  <c r="J17" i="5"/>
  <c r="L17" i="5" s="1"/>
  <c r="Q17" i="4"/>
  <c r="Q4" i="4"/>
  <c r="J4" i="5"/>
  <c r="L4" i="5" s="1"/>
  <c r="Q14" i="4"/>
  <c r="J14" i="5"/>
  <c r="L14" i="5" s="1"/>
  <c r="Q21" i="4"/>
  <c r="J21" i="5"/>
  <c r="L21" i="5" s="1"/>
  <c r="J15" i="5"/>
  <c r="L15" i="5" s="1"/>
  <c r="Q15" i="4"/>
  <c r="Q28" i="4"/>
  <c r="J28" i="5"/>
  <c r="L28" i="5" s="1"/>
  <c r="Q10" i="4"/>
  <c r="J10" i="5"/>
  <c r="L10" i="5" s="1"/>
  <c r="J24" i="5"/>
  <c r="L24" i="5" s="1"/>
  <c r="Q24" i="4"/>
  <c r="J3" i="5"/>
  <c r="L3" i="5" s="1"/>
  <c r="Q3" i="4"/>
  <c r="P40" i="4"/>
  <c r="P47" i="4" s="1"/>
  <c r="P41" i="4"/>
  <c r="P49" i="4" s="1"/>
  <c r="L36" i="4"/>
  <c r="F36" i="5"/>
  <c r="H36" i="5" s="1"/>
  <c r="L26" i="4"/>
  <c r="F26" i="5"/>
  <c r="H26" i="5" s="1"/>
  <c r="L32" i="4"/>
  <c r="F32" i="5"/>
  <c r="H32" i="5" s="1"/>
  <c r="L33" i="4"/>
  <c r="F33" i="5"/>
  <c r="H33" i="5" s="1"/>
  <c r="F6" i="5"/>
  <c r="H6" i="5" s="1"/>
  <c r="L6" i="4"/>
  <c r="L9" i="4"/>
  <c r="F9" i="5"/>
  <c r="H9" i="5" s="1"/>
  <c r="F14" i="5"/>
  <c r="H14" i="5" s="1"/>
  <c r="L14" i="4"/>
  <c r="L7" i="4"/>
  <c r="F7" i="5"/>
  <c r="H7" i="5" s="1"/>
  <c r="L5" i="4"/>
  <c r="F5" i="5"/>
  <c r="H5" i="5" s="1"/>
  <c r="F21" i="5"/>
  <c r="H21" i="5" s="1"/>
  <c r="L21" i="4"/>
  <c r="L8" i="4"/>
  <c r="F8" i="5"/>
  <c r="H8" i="5" s="1"/>
  <c r="L15" i="4"/>
  <c r="F15" i="5"/>
  <c r="H15" i="5" s="1"/>
  <c r="F38" i="5"/>
  <c r="H38" i="5" s="1"/>
  <c r="L38" i="4"/>
  <c r="F23" i="5"/>
  <c r="H23" i="5" s="1"/>
  <c r="L23" i="4"/>
  <c r="L17" i="4"/>
  <c r="F17" i="5"/>
  <c r="H17" i="5" s="1"/>
  <c r="L16" i="4"/>
  <c r="F16" i="5"/>
  <c r="H16" i="5" s="1"/>
  <c r="F30" i="5"/>
  <c r="H30" i="5" s="1"/>
  <c r="L30" i="4"/>
  <c r="L29" i="4"/>
  <c r="F29" i="5"/>
  <c r="H29" i="5" s="1"/>
  <c r="L12" i="4"/>
  <c r="F12" i="5"/>
  <c r="H12" i="5" s="1"/>
  <c r="F27" i="5"/>
  <c r="H27" i="5" s="1"/>
  <c r="L27" i="4"/>
  <c r="F34" i="5"/>
  <c r="H34" i="5" s="1"/>
  <c r="L34" i="4"/>
  <c r="L37" i="4"/>
  <c r="F37" i="5"/>
  <c r="H37" i="5" s="1"/>
  <c r="F10" i="5"/>
  <c r="H10" i="5" s="1"/>
  <c r="L10" i="4"/>
  <c r="F31" i="5"/>
  <c r="H31" i="5" s="1"/>
  <c r="L31" i="4"/>
  <c r="F4" i="5"/>
  <c r="H4" i="5" s="1"/>
  <c r="L4" i="4"/>
  <c r="F19" i="5"/>
  <c r="H19" i="5" s="1"/>
  <c r="K52" i="4"/>
  <c r="L19" i="4"/>
  <c r="L18" i="4"/>
  <c r="F18" i="5"/>
  <c r="H18" i="5" s="1"/>
  <c r="F11" i="5"/>
  <c r="H11" i="5" s="1"/>
  <c r="L11" i="4"/>
  <c r="L22" i="4"/>
  <c r="F22" i="5"/>
  <c r="H22" i="5" s="1"/>
  <c r="F13" i="5"/>
  <c r="H13" i="5" s="1"/>
  <c r="L13" i="4"/>
  <c r="F24" i="5"/>
  <c r="H24" i="5" s="1"/>
  <c r="L24" i="4"/>
  <c r="L25" i="4"/>
  <c r="F25" i="5"/>
  <c r="H25" i="5" s="1"/>
  <c r="F35" i="5"/>
  <c r="H35" i="5" s="1"/>
  <c r="L35" i="4"/>
  <c r="L28" i="4"/>
  <c r="F28" i="5"/>
  <c r="H28" i="5" s="1"/>
  <c r="L20" i="4"/>
  <c r="F20" i="5"/>
  <c r="H20" i="5" s="1"/>
  <c r="F3" i="5"/>
  <c r="H3" i="5" s="1"/>
  <c r="L3" i="4"/>
  <c r="K41" i="4"/>
  <c r="K49" i="4" s="1"/>
  <c r="K40" i="4"/>
  <c r="K47" i="4" s="1"/>
  <c r="H23" i="4"/>
  <c r="C23" i="5"/>
  <c r="E23" i="5" s="1"/>
  <c r="G36" i="4"/>
  <c r="B36" i="5"/>
  <c r="D36" i="5" s="1"/>
  <c r="B19" i="5"/>
  <c r="D19" i="5" s="1"/>
  <c r="F52" i="4"/>
  <c r="G19" i="4"/>
  <c r="G24" i="4"/>
  <c r="B24" i="5"/>
  <c r="D24" i="5" s="1"/>
  <c r="G35" i="4"/>
  <c r="B35" i="5"/>
  <c r="D35" i="5" s="1"/>
  <c r="G28" i="4"/>
  <c r="B28" i="5"/>
  <c r="D28" i="5" s="1"/>
  <c r="G14" i="4"/>
  <c r="B14" i="5"/>
  <c r="D14" i="5" s="1"/>
  <c r="G4" i="4"/>
  <c r="B4" i="5"/>
  <c r="D4" i="5" s="1"/>
  <c r="B15" i="5"/>
  <c r="D15" i="5" s="1"/>
  <c r="G15" i="4"/>
  <c r="G31" i="4"/>
  <c r="B31" i="5"/>
  <c r="D31" i="5" s="1"/>
  <c r="B29" i="5"/>
  <c r="D29" i="5" s="1"/>
  <c r="G29" i="4"/>
  <c r="G25" i="4"/>
  <c r="B25" i="5"/>
  <c r="D25" i="5" s="1"/>
  <c r="G6" i="4"/>
  <c r="B6" i="5"/>
  <c r="D6" i="5" s="1"/>
  <c r="G5" i="4"/>
  <c r="B5" i="5"/>
  <c r="D5" i="5" s="1"/>
  <c r="G7" i="4"/>
  <c r="B7" i="5"/>
  <c r="D7" i="5" s="1"/>
  <c r="G20" i="4"/>
  <c r="B20" i="5"/>
  <c r="D20" i="5" s="1"/>
  <c r="G32" i="4"/>
  <c r="B32" i="5"/>
  <c r="D32" i="5" s="1"/>
  <c r="B33" i="5"/>
  <c r="D33" i="5" s="1"/>
  <c r="G33" i="4"/>
  <c r="H26" i="4"/>
  <c r="C26" i="5"/>
  <c r="E26" i="5" s="1"/>
  <c r="B13" i="5"/>
  <c r="D13" i="5" s="1"/>
  <c r="G13" i="4"/>
  <c r="G34" i="4"/>
  <c r="B34" i="5"/>
  <c r="D34" i="5" s="1"/>
  <c r="G11" i="4"/>
  <c r="B11" i="5"/>
  <c r="D11" i="5" s="1"/>
  <c r="G22" i="4"/>
  <c r="B22" i="5"/>
  <c r="D22" i="5" s="1"/>
  <c r="G16" i="4"/>
  <c r="B16" i="5"/>
  <c r="D16" i="5" s="1"/>
  <c r="G37" i="4"/>
  <c r="B37" i="5"/>
  <c r="D37" i="5" s="1"/>
  <c r="B9" i="5"/>
  <c r="D9" i="5" s="1"/>
  <c r="G9" i="4"/>
  <c r="B21" i="5"/>
  <c r="D21" i="5" s="1"/>
  <c r="G21" i="4"/>
  <c r="G30" i="4"/>
  <c r="B30" i="5"/>
  <c r="D30" i="5" s="1"/>
  <c r="G18" i="4"/>
  <c r="B18" i="5"/>
  <c r="D18" i="5" s="1"/>
  <c r="G8" i="4"/>
  <c r="B8" i="5"/>
  <c r="D8" i="5" s="1"/>
  <c r="G27" i="4"/>
  <c r="B27" i="5"/>
  <c r="D27" i="5" s="1"/>
  <c r="G12" i="4"/>
  <c r="B12" i="5"/>
  <c r="D12" i="5" s="1"/>
  <c r="G10" i="4"/>
  <c r="B10" i="5"/>
  <c r="D10" i="5" s="1"/>
  <c r="G38" i="4"/>
  <c r="B38" i="5"/>
  <c r="D38" i="5" s="1"/>
  <c r="B17" i="5"/>
  <c r="D17" i="5" s="1"/>
  <c r="G17" i="4"/>
  <c r="B3" i="5"/>
  <c r="D3" i="5" s="1"/>
  <c r="F40" i="4"/>
  <c r="F47" i="4" s="1"/>
  <c r="G3" i="4"/>
  <c r="F41" i="4"/>
  <c r="F49" i="4" s="1"/>
  <c r="L40" i="5" l="1"/>
  <c r="H40" i="5"/>
  <c r="D40" i="5"/>
  <c r="AQ19" i="4"/>
  <c r="AE19" i="5"/>
  <c r="AG19" i="5" s="1"/>
  <c r="AQ17" i="4"/>
  <c r="AE17" i="5"/>
  <c r="AG17" i="5" s="1"/>
  <c r="AQ5" i="4"/>
  <c r="AE5" i="5"/>
  <c r="AG5" i="5" s="1"/>
  <c r="AQ30" i="4"/>
  <c r="AE30" i="5"/>
  <c r="AG30" i="5" s="1"/>
  <c r="AQ36" i="4"/>
  <c r="AE36" i="5"/>
  <c r="AG36" i="5" s="1"/>
  <c r="AQ33" i="4"/>
  <c r="AE33" i="5"/>
  <c r="AG33" i="5" s="1"/>
  <c r="AQ9" i="4"/>
  <c r="AE9" i="5"/>
  <c r="AG9" i="5" s="1"/>
  <c r="AQ6" i="4"/>
  <c r="AE6" i="5"/>
  <c r="AG6" i="5" s="1"/>
  <c r="AQ20" i="4"/>
  <c r="AE20" i="5"/>
  <c r="AG20" i="5" s="1"/>
  <c r="AQ8" i="4"/>
  <c r="AE8" i="5"/>
  <c r="AG8" i="5" s="1"/>
  <c r="AQ35" i="4"/>
  <c r="AE35" i="5"/>
  <c r="AG35" i="5" s="1"/>
  <c r="AQ34" i="4"/>
  <c r="AE34" i="5"/>
  <c r="AG34" i="5" s="1"/>
  <c r="AQ15" i="4"/>
  <c r="AE15" i="5"/>
  <c r="AG15" i="5" s="1"/>
  <c r="AQ22" i="4"/>
  <c r="AE22" i="5"/>
  <c r="AG22" i="5" s="1"/>
  <c r="AQ24" i="4"/>
  <c r="AE24" i="5"/>
  <c r="AG24" i="5" s="1"/>
  <c r="AQ21" i="4"/>
  <c r="AE21" i="5"/>
  <c r="AG21" i="5" s="1"/>
  <c r="AQ12" i="4"/>
  <c r="AE12" i="5"/>
  <c r="AG12" i="5" s="1"/>
  <c r="AQ16" i="4"/>
  <c r="AE16" i="5"/>
  <c r="AG16" i="5" s="1"/>
  <c r="AQ7" i="4"/>
  <c r="AE7" i="5"/>
  <c r="AG7" i="5" s="1"/>
  <c r="AE25" i="5"/>
  <c r="AG25" i="5" s="1"/>
  <c r="AQ25" i="4"/>
  <c r="AQ23" i="4"/>
  <c r="AE23" i="5"/>
  <c r="AG23" i="5" s="1"/>
  <c r="AO54" i="4"/>
  <c r="AO67" i="4"/>
  <c r="AO61" i="4"/>
  <c r="AQ13" i="4"/>
  <c r="AE13" i="5"/>
  <c r="AG13" i="5" s="1"/>
  <c r="AQ38" i="4"/>
  <c r="AE38" i="5"/>
  <c r="AG38" i="5" s="1"/>
  <c r="AQ27" i="4"/>
  <c r="AE27" i="5"/>
  <c r="AG27" i="5" s="1"/>
  <c r="AQ10" i="4"/>
  <c r="AE10" i="5"/>
  <c r="AG10" i="5" s="1"/>
  <c r="AE37" i="5"/>
  <c r="AG37" i="5" s="1"/>
  <c r="AQ37" i="4"/>
  <c r="AQ28" i="4"/>
  <c r="AE28" i="5"/>
  <c r="AG28" i="5" s="1"/>
  <c r="AQ32" i="4"/>
  <c r="AE32" i="5"/>
  <c r="AG32" i="5" s="1"/>
  <c r="AQ29" i="4"/>
  <c r="AE29" i="5"/>
  <c r="AG29" i="5" s="1"/>
  <c r="AQ4" i="4"/>
  <c r="AE4" i="5"/>
  <c r="AG4" i="5" s="1"/>
  <c r="AQ26" i="4"/>
  <c r="AE26" i="5"/>
  <c r="AG26" i="5" s="1"/>
  <c r="AE31" i="5"/>
  <c r="AG31" i="5" s="1"/>
  <c r="AQ31" i="4"/>
  <c r="AQ14" i="4"/>
  <c r="AE14" i="5"/>
  <c r="AG14" i="5" s="1"/>
  <c r="AQ11" i="4"/>
  <c r="AE11" i="5"/>
  <c r="AG11" i="5" s="1"/>
  <c r="AQ18" i="4"/>
  <c r="AE18" i="5"/>
  <c r="AG18" i="5" s="1"/>
  <c r="AQ3" i="4"/>
  <c r="AE3" i="5"/>
  <c r="AG3" i="5" s="1"/>
  <c r="AL27" i="4"/>
  <c r="AA27" i="5"/>
  <c r="AC27" i="5" s="1"/>
  <c r="AL9" i="4"/>
  <c r="AA9" i="5"/>
  <c r="AC9" i="5" s="1"/>
  <c r="AA6" i="5"/>
  <c r="AC6" i="5" s="1"/>
  <c r="AL6" i="4"/>
  <c r="AA28" i="5"/>
  <c r="AC28" i="5" s="1"/>
  <c r="AL28" i="4"/>
  <c r="AL24" i="4"/>
  <c r="AA24" i="5"/>
  <c r="AC24" i="5" s="1"/>
  <c r="AL5" i="4"/>
  <c r="AA5" i="5"/>
  <c r="AC5" i="5" s="1"/>
  <c r="AL33" i="4"/>
  <c r="AA33" i="5"/>
  <c r="AC33" i="5" s="1"/>
  <c r="AL10" i="4"/>
  <c r="AA10" i="5"/>
  <c r="AC10" i="5" s="1"/>
  <c r="AB40" i="5"/>
  <c r="AL22" i="4"/>
  <c r="AA22" i="5"/>
  <c r="AC22" i="5" s="1"/>
  <c r="AA14" i="5"/>
  <c r="AC14" i="5" s="1"/>
  <c r="AL14" i="4"/>
  <c r="AA20" i="5"/>
  <c r="AC20" i="5" s="1"/>
  <c r="AL20" i="4"/>
  <c r="AA29" i="5"/>
  <c r="AC29" i="5" s="1"/>
  <c r="AL29" i="4"/>
  <c r="AA38" i="5"/>
  <c r="AC38" i="5" s="1"/>
  <c r="AL38" i="4"/>
  <c r="AL11" i="4"/>
  <c r="AA11" i="5"/>
  <c r="AC11" i="5" s="1"/>
  <c r="AL26" i="4"/>
  <c r="AA26" i="5"/>
  <c r="AC26" i="5" s="1"/>
  <c r="AA12" i="5"/>
  <c r="AC12" i="5" s="1"/>
  <c r="AL12" i="4"/>
  <c r="AA16" i="5"/>
  <c r="AC16" i="5" s="1"/>
  <c r="AL16" i="4"/>
  <c r="AL34" i="4"/>
  <c r="AA34" i="5"/>
  <c r="AC34" i="5" s="1"/>
  <c r="AA36" i="5"/>
  <c r="AC36" i="5" s="1"/>
  <c r="AL36" i="4"/>
  <c r="AA19" i="5"/>
  <c r="AC19" i="5" s="1"/>
  <c r="AL19" i="4"/>
  <c r="AA15" i="5"/>
  <c r="AC15" i="5" s="1"/>
  <c r="AL15" i="4"/>
  <c r="AL4" i="4"/>
  <c r="AA4" i="5"/>
  <c r="AC4" i="5" s="1"/>
  <c r="AA25" i="5"/>
  <c r="AC25" i="5" s="1"/>
  <c r="AL25" i="4"/>
  <c r="AL23" i="4"/>
  <c r="AA23" i="5"/>
  <c r="AC23" i="5" s="1"/>
  <c r="AL32" i="4"/>
  <c r="AA32" i="5"/>
  <c r="AC32" i="5" s="1"/>
  <c r="AL35" i="4"/>
  <c r="AA35" i="5"/>
  <c r="AC35" i="5" s="1"/>
  <c r="AL30" i="4"/>
  <c r="AA30" i="5"/>
  <c r="AC30" i="5" s="1"/>
  <c r="AA13" i="5"/>
  <c r="AC13" i="5" s="1"/>
  <c r="AL13" i="4"/>
  <c r="AL31" i="4"/>
  <c r="AA31" i="5"/>
  <c r="AC31" i="5" s="1"/>
  <c r="AJ61" i="4"/>
  <c r="AJ67" i="4"/>
  <c r="AJ54" i="4"/>
  <c r="AA21" i="5"/>
  <c r="AC21" i="5" s="1"/>
  <c r="AL21" i="4"/>
  <c r="AA7" i="5"/>
  <c r="AC7" i="5" s="1"/>
  <c r="AL7" i="4"/>
  <c r="AA8" i="5"/>
  <c r="AC8" i="5" s="1"/>
  <c r="AL8" i="4"/>
  <c r="AA17" i="5"/>
  <c r="AC17" i="5" s="1"/>
  <c r="AL17" i="4"/>
  <c r="AA18" i="5"/>
  <c r="AC18" i="5" s="1"/>
  <c r="AL18" i="4"/>
  <c r="AL37" i="4"/>
  <c r="AA37" i="5"/>
  <c r="AC37" i="5" s="1"/>
  <c r="X40" i="5"/>
  <c r="W30" i="5"/>
  <c r="Y30" i="5" s="1"/>
  <c r="AG30" i="4"/>
  <c r="W33" i="5"/>
  <c r="Y33" i="5" s="1"/>
  <c r="AG33" i="4"/>
  <c r="W21" i="5"/>
  <c r="Y21" i="5" s="1"/>
  <c r="AG21" i="4"/>
  <c r="AG18" i="4"/>
  <c r="W18" i="5"/>
  <c r="Y18" i="5" s="1"/>
  <c r="AG25" i="4"/>
  <c r="W25" i="5"/>
  <c r="Y25" i="5" s="1"/>
  <c r="AG9" i="4"/>
  <c r="W9" i="5"/>
  <c r="Y9" i="5" s="1"/>
  <c r="AG37" i="4"/>
  <c r="W37" i="5"/>
  <c r="Y37" i="5" s="1"/>
  <c r="AG26" i="4"/>
  <c r="W26" i="5"/>
  <c r="Y26" i="5" s="1"/>
  <c r="AG38" i="4"/>
  <c r="W38" i="5"/>
  <c r="Y38" i="5" s="1"/>
  <c r="Y27" i="5"/>
  <c r="AG15" i="4"/>
  <c r="W15" i="5"/>
  <c r="Y15" i="5" s="1"/>
  <c r="W19" i="5"/>
  <c r="Y19" i="5" s="1"/>
  <c r="AG19" i="4"/>
  <c r="W10" i="5"/>
  <c r="Y10" i="5" s="1"/>
  <c r="AG10" i="4"/>
  <c r="AG22" i="4"/>
  <c r="W22" i="5"/>
  <c r="Y22" i="5" s="1"/>
  <c r="AG11" i="4"/>
  <c r="W11" i="5"/>
  <c r="Y11" i="5" s="1"/>
  <c r="W12" i="5"/>
  <c r="Y12" i="5" s="1"/>
  <c r="AG12" i="4"/>
  <c r="W34" i="5"/>
  <c r="Y34" i="5" s="1"/>
  <c r="AG34" i="4"/>
  <c r="AG5" i="4"/>
  <c r="W5" i="5"/>
  <c r="Y5" i="5" s="1"/>
  <c r="AG4" i="4"/>
  <c r="W4" i="5"/>
  <c r="Y4" i="5" s="1"/>
  <c r="AG29" i="4"/>
  <c r="W29" i="5"/>
  <c r="Y29" i="5" s="1"/>
  <c r="W27" i="5"/>
  <c r="AG27" i="4"/>
  <c r="W28" i="5"/>
  <c r="Y28" i="5" s="1"/>
  <c r="AG28" i="4"/>
  <c r="W16" i="5"/>
  <c r="Y16" i="5" s="1"/>
  <c r="AG16" i="4"/>
  <c r="AE67" i="4"/>
  <c r="AE54" i="4"/>
  <c r="AE61" i="4"/>
  <c r="AG6" i="4"/>
  <c r="W6" i="5"/>
  <c r="Y6" i="5" s="1"/>
  <c r="W17" i="5"/>
  <c r="Y17" i="5" s="1"/>
  <c r="AG17" i="4"/>
  <c r="AG13" i="4"/>
  <c r="W13" i="5"/>
  <c r="Y13" i="5" s="1"/>
  <c r="W32" i="5"/>
  <c r="Y32" i="5" s="1"/>
  <c r="AG32" i="4"/>
  <c r="AG23" i="4"/>
  <c r="W23" i="5"/>
  <c r="Y23" i="5" s="1"/>
  <c r="AG24" i="4"/>
  <c r="W24" i="5"/>
  <c r="Y24" i="5" s="1"/>
  <c r="W14" i="5"/>
  <c r="Y14" i="5" s="1"/>
  <c r="AG14" i="4"/>
  <c r="W20" i="5"/>
  <c r="Y20" i="5" s="1"/>
  <c r="AG20" i="4"/>
  <c r="AG7" i="4"/>
  <c r="W7" i="5"/>
  <c r="Y7" i="5" s="1"/>
  <c r="AG8" i="4"/>
  <c r="W8" i="5"/>
  <c r="Y8" i="5" s="1"/>
  <c r="AG31" i="4"/>
  <c r="W31" i="5"/>
  <c r="Y31" i="5" s="1"/>
  <c r="AG35" i="4"/>
  <c r="W35" i="5"/>
  <c r="Y35" i="5" s="1"/>
  <c r="W36" i="5"/>
  <c r="Y36" i="5" s="1"/>
  <c r="AG36" i="4"/>
  <c r="AG3" i="4"/>
  <c r="W3" i="5"/>
  <c r="Y3" i="5" s="1"/>
  <c r="T40" i="5"/>
  <c r="AB9" i="4"/>
  <c r="S9" i="5"/>
  <c r="U9" i="5" s="1"/>
  <c r="AB37" i="4"/>
  <c r="S37" i="5"/>
  <c r="U37" i="5" s="1"/>
  <c r="AB35" i="4"/>
  <c r="S35" i="5"/>
  <c r="U35" i="5" s="1"/>
  <c r="AB13" i="4"/>
  <c r="S13" i="5"/>
  <c r="U13" i="5" s="1"/>
  <c r="S25" i="5"/>
  <c r="U25" i="5" s="1"/>
  <c r="AB25" i="4"/>
  <c r="S32" i="5"/>
  <c r="U32" i="5" s="1"/>
  <c r="AB32" i="4"/>
  <c r="AB26" i="4"/>
  <c r="S26" i="5"/>
  <c r="U26" i="5" s="1"/>
  <c r="AB8" i="4"/>
  <c r="S8" i="5"/>
  <c r="U8" i="5" s="1"/>
  <c r="AB30" i="4"/>
  <c r="S30" i="5"/>
  <c r="U30" i="5" s="1"/>
  <c r="AB12" i="4"/>
  <c r="S12" i="5"/>
  <c r="U12" i="5" s="1"/>
  <c r="AB18" i="4"/>
  <c r="S18" i="5"/>
  <c r="U18" i="5" s="1"/>
  <c r="AB17" i="4"/>
  <c r="S17" i="5"/>
  <c r="U17" i="5" s="1"/>
  <c r="S6" i="5"/>
  <c r="U6" i="5" s="1"/>
  <c r="AB6" i="4"/>
  <c r="AB28" i="4"/>
  <c r="S28" i="5"/>
  <c r="U28" i="5" s="1"/>
  <c r="S31" i="5"/>
  <c r="U31" i="5" s="1"/>
  <c r="AB31" i="4"/>
  <c r="AB4" i="4"/>
  <c r="S4" i="5"/>
  <c r="U4" i="5" s="1"/>
  <c r="Z61" i="4"/>
  <c r="Z67" i="4"/>
  <c r="Z54" i="4"/>
  <c r="AB7" i="4"/>
  <c r="S7" i="5"/>
  <c r="U7" i="5" s="1"/>
  <c r="AB16" i="4"/>
  <c r="S16" i="5"/>
  <c r="U16" i="5" s="1"/>
  <c r="AB15" i="4"/>
  <c r="S15" i="5"/>
  <c r="U15" i="5" s="1"/>
  <c r="AB34" i="4"/>
  <c r="S34" i="5"/>
  <c r="U34" i="5" s="1"/>
  <c r="AB20" i="4"/>
  <c r="S20" i="5"/>
  <c r="U20" i="5" s="1"/>
  <c r="AB22" i="4"/>
  <c r="S22" i="5"/>
  <c r="U22" i="5" s="1"/>
  <c r="AB11" i="4"/>
  <c r="S11" i="5"/>
  <c r="U11" i="5" s="1"/>
  <c r="AB21" i="4"/>
  <c r="S21" i="5"/>
  <c r="U21" i="5" s="1"/>
  <c r="AB36" i="4"/>
  <c r="S36" i="5"/>
  <c r="U36" i="5" s="1"/>
  <c r="AB29" i="4"/>
  <c r="S29" i="5"/>
  <c r="U29" i="5" s="1"/>
  <c r="AB27" i="4"/>
  <c r="S27" i="5"/>
  <c r="U27" i="5" s="1"/>
  <c r="AB5" i="4"/>
  <c r="S5" i="5"/>
  <c r="U5" i="5" s="1"/>
  <c r="AB24" i="4"/>
  <c r="S24" i="5"/>
  <c r="U24" i="5" s="1"/>
  <c r="AB23" i="4"/>
  <c r="S23" i="5"/>
  <c r="U23" i="5" s="1"/>
  <c r="AB38" i="4"/>
  <c r="S38" i="5"/>
  <c r="U38" i="5" s="1"/>
  <c r="AB33" i="4"/>
  <c r="S33" i="5"/>
  <c r="U33" i="5" s="1"/>
  <c r="AB10" i="4"/>
  <c r="S10" i="5"/>
  <c r="U10" i="5" s="1"/>
  <c r="AB19" i="4"/>
  <c r="S19" i="5"/>
  <c r="U19" i="5" s="1"/>
  <c r="AB14" i="4"/>
  <c r="S14" i="5"/>
  <c r="U14" i="5" s="1"/>
  <c r="S3" i="5"/>
  <c r="U3" i="5" s="1"/>
  <c r="AB3" i="4"/>
  <c r="W13" i="4"/>
  <c r="O13" i="5"/>
  <c r="Q13" i="5" s="1"/>
  <c r="W17" i="4"/>
  <c r="O17" i="5"/>
  <c r="Q17" i="5" s="1"/>
  <c r="W33" i="4"/>
  <c r="O33" i="5"/>
  <c r="Q33" i="5" s="1"/>
  <c r="O9" i="5"/>
  <c r="Q9" i="5" s="1"/>
  <c r="W9" i="4"/>
  <c r="W37" i="4"/>
  <c r="O37" i="5"/>
  <c r="Q37" i="5" s="1"/>
  <c r="W35" i="4"/>
  <c r="O35" i="5"/>
  <c r="Q35" i="5" s="1"/>
  <c r="O29" i="5"/>
  <c r="Q29" i="5" s="1"/>
  <c r="W29" i="4"/>
  <c r="W19" i="4"/>
  <c r="O19" i="5"/>
  <c r="Q19" i="5" s="1"/>
  <c r="O7" i="5"/>
  <c r="Q7" i="5" s="1"/>
  <c r="W7" i="4"/>
  <c r="W5" i="4"/>
  <c r="O5" i="5"/>
  <c r="Q5" i="5" s="1"/>
  <c r="O4" i="5"/>
  <c r="Q4" i="5" s="1"/>
  <c r="W4" i="4"/>
  <c r="W21" i="4"/>
  <c r="O21" i="5"/>
  <c r="Q21" i="5" s="1"/>
  <c r="W15" i="4"/>
  <c r="O15" i="5"/>
  <c r="Q15" i="5" s="1"/>
  <c r="W32" i="4"/>
  <c r="O32" i="5"/>
  <c r="Q32" i="5" s="1"/>
  <c r="W34" i="4"/>
  <c r="O34" i="5"/>
  <c r="Q34" i="5" s="1"/>
  <c r="W14" i="4"/>
  <c r="O14" i="5"/>
  <c r="Q14" i="5" s="1"/>
  <c r="P40" i="5"/>
  <c r="W26" i="4"/>
  <c r="O26" i="5"/>
  <c r="Q26" i="5" s="1"/>
  <c r="O22" i="5"/>
  <c r="Q22" i="5" s="1"/>
  <c r="W22" i="4"/>
  <c r="W11" i="4"/>
  <c r="O11" i="5"/>
  <c r="Q11" i="5" s="1"/>
  <c r="W30" i="4"/>
  <c r="O30" i="5"/>
  <c r="Q30" i="5" s="1"/>
  <c r="W28" i="4"/>
  <c r="O28" i="5"/>
  <c r="Q28" i="5" s="1"/>
  <c r="W38" i="4"/>
  <c r="O38" i="5"/>
  <c r="Q38" i="5" s="1"/>
  <c r="U67" i="4"/>
  <c r="U61" i="4"/>
  <c r="U54" i="4"/>
  <c r="W25" i="4"/>
  <c r="O25" i="5"/>
  <c r="Q25" i="5" s="1"/>
  <c r="W20" i="4"/>
  <c r="O20" i="5"/>
  <c r="Q20" i="5" s="1"/>
  <c r="W23" i="4"/>
  <c r="O23" i="5"/>
  <c r="Q23" i="5" s="1"/>
  <c r="W8" i="4"/>
  <c r="O8" i="5"/>
  <c r="Q8" i="5" s="1"/>
  <c r="W31" i="4"/>
  <c r="O31" i="5"/>
  <c r="Q31" i="5" s="1"/>
  <c r="O27" i="5"/>
  <c r="Q27" i="5" s="1"/>
  <c r="W27" i="4"/>
  <c r="O36" i="5"/>
  <c r="Q36" i="5" s="1"/>
  <c r="W36" i="4"/>
  <c r="W16" i="4"/>
  <c r="O16" i="5"/>
  <c r="Q16" i="5" s="1"/>
  <c r="W6" i="4"/>
  <c r="O6" i="5"/>
  <c r="Q6" i="5" s="1"/>
  <c r="W10" i="4"/>
  <c r="O10" i="5"/>
  <c r="Q10" i="5" s="1"/>
  <c r="W24" i="4"/>
  <c r="O24" i="5"/>
  <c r="Q24" i="5" s="1"/>
  <c r="W12" i="4"/>
  <c r="O12" i="5"/>
  <c r="Q12" i="5" s="1"/>
  <c r="O18" i="5"/>
  <c r="Q18" i="5" s="1"/>
  <c r="W18" i="4"/>
  <c r="W3" i="4"/>
  <c r="O3" i="5"/>
  <c r="Q3" i="5" s="1"/>
  <c r="K35" i="5"/>
  <c r="M35" i="5" s="1"/>
  <c r="R35" i="4"/>
  <c r="R19" i="4"/>
  <c r="K19" i="5"/>
  <c r="M19" i="5" s="1"/>
  <c r="K36" i="5"/>
  <c r="M36" i="5" s="1"/>
  <c r="R36" i="4"/>
  <c r="R24" i="4"/>
  <c r="K24" i="5"/>
  <c r="M24" i="5" s="1"/>
  <c r="R11" i="4"/>
  <c r="K11" i="5"/>
  <c r="M11" i="5" s="1"/>
  <c r="R7" i="4"/>
  <c r="K7" i="5"/>
  <c r="M7" i="5" s="1"/>
  <c r="K6" i="5"/>
  <c r="M6" i="5" s="1"/>
  <c r="R6" i="4"/>
  <c r="R25" i="4"/>
  <c r="K25" i="5"/>
  <c r="M25" i="5" s="1"/>
  <c r="R8" i="4"/>
  <c r="K8" i="5"/>
  <c r="M8" i="5" s="1"/>
  <c r="R27" i="4"/>
  <c r="K27" i="5"/>
  <c r="M27" i="5" s="1"/>
  <c r="R14" i="4"/>
  <c r="K14" i="5"/>
  <c r="M14" i="5" s="1"/>
  <c r="R18" i="4"/>
  <c r="K18" i="5"/>
  <c r="M18" i="5" s="1"/>
  <c r="R13" i="4"/>
  <c r="K13" i="5"/>
  <c r="M13" i="5" s="1"/>
  <c r="R23" i="4"/>
  <c r="K23" i="5"/>
  <c r="M23" i="5" s="1"/>
  <c r="K28" i="5"/>
  <c r="M28" i="5" s="1"/>
  <c r="R28" i="4"/>
  <c r="R21" i="4"/>
  <c r="K21" i="5"/>
  <c r="M21" i="5" s="1"/>
  <c r="R4" i="4"/>
  <c r="K4" i="5"/>
  <c r="M4" i="5" s="1"/>
  <c r="K12" i="5"/>
  <c r="M12" i="5" s="1"/>
  <c r="R12" i="4"/>
  <c r="R9" i="4"/>
  <c r="K9" i="5"/>
  <c r="M9" i="5" s="1"/>
  <c r="R20" i="4"/>
  <c r="K20" i="5"/>
  <c r="M20" i="5" s="1"/>
  <c r="R37" i="4"/>
  <c r="K37" i="5"/>
  <c r="M37" i="5" s="1"/>
  <c r="R29" i="4"/>
  <c r="K29" i="5"/>
  <c r="M29" i="5" s="1"/>
  <c r="K5" i="5"/>
  <c r="M5" i="5" s="1"/>
  <c r="R5" i="4"/>
  <c r="R32" i="4"/>
  <c r="K32" i="5"/>
  <c r="M32" i="5" s="1"/>
  <c r="R22" i="4"/>
  <c r="K22" i="5"/>
  <c r="M22" i="5" s="1"/>
  <c r="R10" i="4"/>
  <c r="K10" i="5"/>
  <c r="M10" i="5" s="1"/>
  <c r="R16" i="4"/>
  <c r="K16" i="5"/>
  <c r="M16" i="5" s="1"/>
  <c r="R31" i="4"/>
  <c r="K31" i="5"/>
  <c r="M31" i="5" s="1"/>
  <c r="R30" i="4"/>
  <c r="K30" i="5"/>
  <c r="M30" i="5" s="1"/>
  <c r="K15" i="5"/>
  <c r="M15" i="5" s="1"/>
  <c r="R15" i="4"/>
  <c r="R17" i="4"/>
  <c r="K17" i="5"/>
  <c r="M17" i="5" s="1"/>
  <c r="R38" i="4"/>
  <c r="K38" i="5"/>
  <c r="M38" i="5" s="1"/>
  <c r="P67" i="4"/>
  <c r="P61" i="4"/>
  <c r="P54" i="4"/>
  <c r="R26" i="4"/>
  <c r="K26" i="5"/>
  <c r="M26" i="5" s="1"/>
  <c r="R34" i="4"/>
  <c r="K34" i="5"/>
  <c r="M34" i="5" s="1"/>
  <c r="R33" i="4"/>
  <c r="K33" i="5"/>
  <c r="M33" i="5" s="1"/>
  <c r="R3" i="4"/>
  <c r="K3" i="5"/>
  <c r="M3" i="5" s="1"/>
  <c r="G31" i="5"/>
  <c r="I31" i="5" s="1"/>
  <c r="M31" i="4"/>
  <c r="M35" i="4"/>
  <c r="G35" i="5"/>
  <c r="I35" i="5" s="1"/>
  <c r="M24" i="4"/>
  <c r="G24" i="5"/>
  <c r="I24" i="5" s="1"/>
  <c r="M37" i="4"/>
  <c r="G37" i="5"/>
  <c r="I37" i="5" s="1"/>
  <c r="M29" i="4"/>
  <c r="G29" i="5"/>
  <c r="I29" i="5" s="1"/>
  <c r="G16" i="5"/>
  <c r="I16" i="5" s="1"/>
  <c r="M16" i="4"/>
  <c r="G15" i="5"/>
  <c r="I15" i="5" s="1"/>
  <c r="M15" i="4"/>
  <c r="M7" i="4"/>
  <c r="G7" i="5"/>
  <c r="I7" i="5" s="1"/>
  <c r="M9" i="4"/>
  <c r="G9" i="5"/>
  <c r="I9" i="5" s="1"/>
  <c r="M33" i="4"/>
  <c r="G33" i="5"/>
  <c r="I33" i="5" s="1"/>
  <c r="M26" i="4"/>
  <c r="G26" i="5"/>
  <c r="I26" i="5" s="1"/>
  <c r="M25" i="4"/>
  <c r="G25" i="5"/>
  <c r="I25" i="5" s="1"/>
  <c r="K54" i="4"/>
  <c r="K67" i="4"/>
  <c r="K61" i="4"/>
  <c r="M21" i="4"/>
  <c r="G21" i="5"/>
  <c r="I21" i="5" s="1"/>
  <c r="M20" i="4"/>
  <c r="G20" i="5"/>
  <c r="I20" i="5" s="1"/>
  <c r="M22" i="4"/>
  <c r="G22" i="5"/>
  <c r="I22" i="5" s="1"/>
  <c r="G18" i="5"/>
  <c r="I18" i="5" s="1"/>
  <c r="M18" i="4"/>
  <c r="M4" i="4"/>
  <c r="G4" i="5"/>
  <c r="I4" i="5" s="1"/>
  <c r="G10" i="5"/>
  <c r="I10" i="5" s="1"/>
  <c r="M10" i="4"/>
  <c r="G34" i="5"/>
  <c r="I34" i="5" s="1"/>
  <c r="M34" i="4"/>
  <c r="G30" i="5"/>
  <c r="I30" i="5" s="1"/>
  <c r="M30" i="4"/>
  <c r="M38" i="4"/>
  <c r="G38" i="5"/>
  <c r="I38" i="5" s="1"/>
  <c r="G14" i="5"/>
  <c r="I14" i="5" s="1"/>
  <c r="M14" i="4"/>
  <c r="M6" i="4"/>
  <c r="G6" i="5"/>
  <c r="G28" i="5"/>
  <c r="I28" i="5" s="1"/>
  <c r="M28" i="4"/>
  <c r="G27" i="5"/>
  <c r="I27" i="5" s="1"/>
  <c r="M27" i="4"/>
  <c r="G23" i="5"/>
  <c r="I23" i="5" s="1"/>
  <c r="M23" i="4"/>
  <c r="M13" i="4"/>
  <c r="G13" i="5"/>
  <c r="I13" i="5" s="1"/>
  <c r="M11" i="4"/>
  <c r="G11" i="5"/>
  <c r="I11" i="5" s="1"/>
  <c r="M19" i="4"/>
  <c r="G19" i="5"/>
  <c r="I19" i="5" s="1"/>
  <c r="M12" i="4"/>
  <c r="G12" i="5"/>
  <c r="I12" i="5" s="1"/>
  <c r="G17" i="5"/>
  <c r="I17" i="5" s="1"/>
  <c r="M17" i="4"/>
  <c r="G8" i="5"/>
  <c r="I8" i="5" s="1"/>
  <c r="M8" i="4"/>
  <c r="G5" i="5"/>
  <c r="I5" i="5" s="1"/>
  <c r="M5" i="4"/>
  <c r="I6" i="5"/>
  <c r="G32" i="5"/>
  <c r="I32" i="5" s="1"/>
  <c r="M32" i="4"/>
  <c r="G36" i="5"/>
  <c r="I36" i="5" s="1"/>
  <c r="M36" i="4"/>
  <c r="M3" i="4"/>
  <c r="G3" i="5"/>
  <c r="I3" i="5" s="1"/>
  <c r="H10" i="4"/>
  <c r="C10" i="5"/>
  <c r="E10" i="5" s="1"/>
  <c r="H27" i="4"/>
  <c r="C27" i="5"/>
  <c r="E27" i="5" s="1"/>
  <c r="C18" i="5"/>
  <c r="E18" i="5" s="1"/>
  <c r="H18" i="4"/>
  <c r="C37" i="5"/>
  <c r="H37" i="4"/>
  <c r="H29" i="4"/>
  <c r="C29" i="5"/>
  <c r="E29" i="5" s="1"/>
  <c r="H15" i="4"/>
  <c r="C15" i="5"/>
  <c r="H19" i="4"/>
  <c r="C19" i="5"/>
  <c r="E19" i="5" s="1"/>
  <c r="H36" i="4"/>
  <c r="C36" i="5"/>
  <c r="H9" i="4"/>
  <c r="C9" i="5"/>
  <c r="E9" i="5" s="1"/>
  <c r="H22" i="4"/>
  <c r="C22" i="5"/>
  <c r="E22" i="5" s="1"/>
  <c r="C34" i="5"/>
  <c r="E34" i="5" s="1"/>
  <c r="H34" i="4"/>
  <c r="C32" i="5"/>
  <c r="E32" i="5" s="1"/>
  <c r="H32" i="4"/>
  <c r="H7" i="4"/>
  <c r="C7" i="5"/>
  <c r="E7" i="5" s="1"/>
  <c r="H6" i="4"/>
  <c r="C6" i="5"/>
  <c r="E6" i="5" s="1"/>
  <c r="E15" i="5"/>
  <c r="C14" i="5"/>
  <c r="E14" i="5" s="1"/>
  <c r="H14" i="4"/>
  <c r="H35" i="4"/>
  <c r="C35" i="5"/>
  <c r="E35" i="5" s="1"/>
  <c r="F67" i="4"/>
  <c r="F54" i="4"/>
  <c r="F61" i="4"/>
  <c r="C38" i="5"/>
  <c r="E38" i="5" s="1"/>
  <c r="H38" i="4"/>
  <c r="C12" i="5"/>
  <c r="E12" i="5" s="1"/>
  <c r="H12" i="4"/>
  <c r="C8" i="5"/>
  <c r="E8" i="5" s="1"/>
  <c r="H8" i="4"/>
  <c r="H30" i="4"/>
  <c r="C30" i="5"/>
  <c r="E30" i="5" s="1"/>
  <c r="H16" i="4"/>
  <c r="C16" i="5"/>
  <c r="E16" i="5" s="1"/>
  <c r="H13" i="4"/>
  <c r="C13" i="5"/>
  <c r="E13" i="5" s="1"/>
  <c r="H33" i="4"/>
  <c r="C33" i="5"/>
  <c r="E33" i="5" s="1"/>
  <c r="H17" i="4"/>
  <c r="C17" i="5"/>
  <c r="E17" i="5" s="1"/>
  <c r="H21" i="4"/>
  <c r="C21" i="5"/>
  <c r="E21" i="5" s="1"/>
  <c r="E37" i="5"/>
  <c r="H11" i="4"/>
  <c r="C11" i="5"/>
  <c r="E11" i="5" s="1"/>
  <c r="H20" i="4"/>
  <c r="C20" i="5"/>
  <c r="E20" i="5" s="1"/>
  <c r="H5" i="4"/>
  <c r="C5" i="5"/>
  <c r="E5" i="5" s="1"/>
  <c r="H25" i="4"/>
  <c r="C25" i="5"/>
  <c r="E25" i="5" s="1"/>
  <c r="H31" i="4"/>
  <c r="C31" i="5"/>
  <c r="E31" i="5" s="1"/>
  <c r="H4" i="4"/>
  <c r="C4" i="5"/>
  <c r="E4" i="5" s="1"/>
  <c r="C28" i="5"/>
  <c r="E28" i="5" s="1"/>
  <c r="H28" i="4"/>
  <c r="C24" i="5"/>
  <c r="E24" i="5" s="1"/>
  <c r="H24" i="4"/>
  <c r="E36" i="5"/>
  <c r="C3" i="5"/>
  <c r="E3" i="5" s="1"/>
  <c r="H3" i="4"/>
  <c r="AP52" i="4" l="1"/>
  <c r="AP41" i="4"/>
  <c r="AP49" i="4" s="1"/>
  <c r="AP40" i="4"/>
  <c r="AP47" i="4" s="1"/>
  <c r="AK41" i="4"/>
  <c r="AK49" i="4" s="1"/>
  <c r="AK40" i="4"/>
  <c r="AK47" i="4" s="1"/>
  <c r="AK52" i="4"/>
  <c r="AF52" i="4"/>
  <c r="AF41" i="4"/>
  <c r="AF49" i="4" s="1"/>
  <c r="AF40" i="4"/>
  <c r="AF47" i="4" s="1"/>
  <c r="AA52" i="4"/>
  <c r="AA40" i="4"/>
  <c r="AA47" i="4" s="1"/>
  <c r="AA41" i="4"/>
  <c r="AA49" i="4" s="1"/>
  <c r="V52" i="4"/>
  <c r="V41" i="4"/>
  <c r="V49" i="4" s="1"/>
  <c r="V40" i="4"/>
  <c r="V47" i="4" s="1"/>
  <c r="Q52" i="4"/>
  <c r="Q41" i="4"/>
  <c r="Q49" i="4" s="1"/>
  <c r="Q40" i="4"/>
  <c r="Q47" i="4" s="1"/>
  <c r="L52" i="4"/>
  <c r="L40" i="4"/>
  <c r="L47" i="4" s="1"/>
  <c r="L41" i="4"/>
  <c r="L49" i="4" s="1"/>
  <c r="G52" i="4"/>
  <c r="G40" i="4"/>
  <c r="G47" i="4" s="1"/>
  <c r="G41" i="4"/>
  <c r="G49" i="4" s="1"/>
</calcChain>
</file>

<file path=xl/sharedStrings.xml><?xml version="1.0" encoding="utf-8"?>
<sst xmlns="http://schemas.openxmlformats.org/spreadsheetml/2006/main" count="2262" uniqueCount="339">
  <si>
    <t>008CALS.d</t>
  </si>
  <si>
    <t>012CALS.d</t>
  </si>
  <si>
    <t>034SMPL.d</t>
  </si>
  <si>
    <t>DC4 E 16 mL</t>
  </si>
  <si>
    <t>QC2</t>
  </si>
  <si>
    <t>SQStd</t>
  </si>
  <si>
    <t xml:space="preserve">44 -&gt; 44  Ca  [ No Gas ] </t>
  </si>
  <si>
    <t>STD 4</t>
  </si>
  <si>
    <t>060SMPL.d</t>
  </si>
  <si>
    <t>055SMPL.d</t>
  </si>
  <si>
    <t xml:space="preserve">185 -&gt; 185  Re ( ISTD )  [ MSMS O2 ] </t>
  </si>
  <si>
    <t>031SMPL.d</t>
  </si>
  <si>
    <t xml:space="preserve">153 -&gt; 153  Eu  [ No Gas ] </t>
  </si>
  <si>
    <t>061SMPL.d</t>
  </si>
  <si>
    <t>059SMPL.d</t>
  </si>
  <si>
    <t>069SMPL.d</t>
  </si>
  <si>
    <t xml:space="preserve">208 -&gt; 208  Pb  [ No Gas ] </t>
  </si>
  <si>
    <t>Spike</t>
  </si>
  <si>
    <t>DC4 L 4 mL</t>
  </si>
  <si>
    <t>026SMPL.d</t>
  </si>
  <si>
    <t>083SMPL.d</t>
  </si>
  <si>
    <t xml:space="preserve">56 -&gt; 72  Fe  [ MSMS O2 ] </t>
  </si>
  <si>
    <t>044SMPL.d</t>
  </si>
  <si>
    <t>037SMPL.d</t>
  </si>
  <si>
    <t>2</t>
  </si>
  <si>
    <t>068SMPL.d</t>
  </si>
  <si>
    <t>DC4 W 11.5 mL</t>
  </si>
  <si>
    <t>DC4 E 3 mL</t>
  </si>
  <si>
    <t>Sample</t>
  </si>
  <si>
    <t>Level</t>
  </si>
  <si>
    <t>DC4 E 9 mL</t>
  </si>
  <si>
    <t>SQBlk</t>
  </si>
  <si>
    <t>085SMPL.d</t>
  </si>
  <si>
    <t>039SMPL.d</t>
  </si>
  <si>
    <t>&lt;0.000</t>
  </si>
  <si>
    <t>DC4 E 1 mL</t>
  </si>
  <si>
    <t>DC4 W 4.5 mL</t>
  </si>
  <si>
    <t>DC4 E 12 mL</t>
  </si>
  <si>
    <t>010CALS.d</t>
  </si>
  <si>
    <t>2 % HNO3</t>
  </si>
  <si>
    <t>014CALS.d</t>
  </si>
  <si>
    <t>DC4 W 1.5 mL</t>
  </si>
  <si>
    <t>DC4 E 13 mL</t>
  </si>
  <si>
    <t>064SMPL.d</t>
  </si>
  <si>
    <t>093SMPL.d</t>
  </si>
  <si>
    <t xml:space="preserve">60 -&gt; 60  Ni  [ No Gas ] </t>
  </si>
  <si>
    <t>N/A</t>
  </si>
  <si>
    <t>STD 5</t>
  </si>
  <si>
    <t>DriftChk</t>
  </si>
  <si>
    <t>FQBlk</t>
  </si>
  <si>
    <t xml:space="preserve">238 -&gt; 238  U  [ No Gas ] </t>
  </si>
  <si>
    <t>IsoStd</t>
  </si>
  <si>
    <t>Bkgnd</t>
  </si>
  <si>
    <t>087SMPL.d</t>
  </si>
  <si>
    <t xml:space="preserve">88 -&gt; 88  Sr  [ No Gas ] </t>
  </si>
  <si>
    <t>046SMPL.d</t>
  </si>
  <si>
    <t>024SMPL.d</t>
  </si>
  <si>
    <t>First Dispense Pump</t>
  </si>
  <si>
    <t>DC4 E 19 mL</t>
  </si>
  <si>
    <t>006CALS.d</t>
  </si>
  <si>
    <t>092SMPL.d</t>
  </si>
  <si>
    <t xml:space="preserve">56 -&gt; 56  Fe  [ No Gas ] </t>
  </si>
  <si>
    <t>DC4 E 15 mL</t>
  </si>
  <si>
    <t xml:space="preserve">187 -&gt; 187  Re ( ISTD )  [ MSMS O2 ] </t>
  </si>
  <si>
    <t>CalBlk</t>
  </si>
  <si>
    <t>019SMPL.d</t>
  </si>
  <si>
    <t>SQISTD</t>
  </si>
  <si>
    <t xml:space="preserve">115 -&gt; 115  In ( ISTD )  [ MSMS O2 ] </t>
  </si>
  <si>
    <t>077SMPL.d</t>
  </si>
  <si>
    <t xml:space="preserve">59 -&gt; 59  Co  [ No Gas ] </t>
  </si>
  <si>
    <t>082SMPL.d</t>
  </si>
  <si>
    <t>001SMPL.d</t>
  </si>
  <si>
    <t>Data File</t>
  </si>
  <si>
    <t>032SMPL.d</t>
  </si>
  <si>
    <t>036SMPL.d</t>
  </si>
  <si>
    <t>056SMPL.d</t>
  </si>
  <si>
    <t>DC4 W 9.5 mL</t>
  </si>
  <si>
    <t>DC4 E 4 mL</t>
  </si>
  <si>
    <t>BlkVrfy</t>
  </si>
  <si>
    <t>QC4</t>
  </si>
  <si>
    <t>DC4 E 2 mL</t>
  </si>
  <si>
    <t>079SMPL.d</t>
  </si>
  <si>
    <t>3</t>
  </si>
  <si>
    <t>DC4 L 5 mL</t>
  </si>
  <si>
    <t>QC3</t>
  </si>
  <si>
    <t>DilStd</t>
  </si>
  <si>
    <t>078SMPL.d</t>
  </si>
  <si>
    <t>017SMPL.d</t>
  </si>
  <si>
    <t>063SMPL.d</t>
  </si>
  <si>
    <t>050SMPL.d</t>
  </si>
  <si>
    <t>Type</t>
  </si>
  <si>
    <t>088SMPL.d</t>
  </si>
  <si>
    <t xml:space="preserve">185 -&gt; 185  Re ( ISTD )  [ No Gas ] </t>
  </si>
  <si>
    <t>Acq. Date-Time</t>
  </si>
  <si>
    <t>DC4 W 5.5 mL</t>
  </si>
  <si>
    <t>015SMPL.d</t>
  </si>
  <si>
    <t>028SMPL.d</t>
  </si>
  <si>
    <t>DC4 E 5 mL</t>
  </si>
  <si>
    <t>040SMPL.d</t>
  </si>
  <si>
    <t>065SMPL.d</t>
  </si>
  <si>
    <t>049SMPL.d</t>
  </si>
  <si>
    <t>009SMPL.d</t>
  </si>
  <si>
    <t>004CALB.d</t>
  </si>
  <si>
    <t>DC4 W 10.5 mL</t>
  </si>
  <si>
    <t>042SMPL.d</t>
  </si>
  <si>
    <t>CalStd</t>
  </si>
  <si>
    <t>074SMPL.d</t>
  </si>
  <si>
    <t>DC4 E 18 mL</t>
  </si>
  <si>
    <t>075SMPL.d</t>
  </si>
  <si>
    <t>041SMPL.d</t>
  </si>
  <si>
    <t>057SMPL.d</t>
  </si>
  <si>
    <t>002SMPL.d</t>
  </si>
  <si>
    <t>DC4 L 3 mL</t>
  </si>
  <si>
    <t>047SMPL.d</t>
  </si>
  <si>
    <t>020SMPL.d</t>
  </si>
  <si>
    <t>011SMPL.d</t>
  </si>
  <si>
    <t>DC4 E 6 mL</t>
  </si>
  <si>
    <t>058SMPL.d</t>
  </si>
  <si>
    <t>DC4 W 6.5 mL</t>
  </si>
  <si>
    <t>016SMPL.d</t>
  </si>
  <si>
    <t>027SMPL.d</t>
  </si>
  <si>
    <t xml:space="preserve">133 -&gt; 133  Cs  [ No Gas ] </t>
  </si>
  <si>
    <t>DC4 W 3.5 mL</t>
  </si>
  <si>
    <t>005SMPL.d</t>
  </si>
  <si>
    <t>1</t>
  </si>
  <si>
    <t>QC1</t>
  </si>
  <si>
    <t>029SMPL.d</t>
  </si>
  <si>
    <t>DC4 W 7.5 mL</t>
  </si>
  <si>
    <t>089SMPL.d</t>
  </si>
  <si>
    <t>076SMPL.d</t>
  </si>
  <si>
    <t>STD 2</t>
  </si>
  <si>
    <t>DC4 E 14 mL</t>
  </si>
  <si>
    <t xml:space="preserve">56 -&gt; 56  Fe  [ MSMS O2 ] </t>
  </si>
  <si>
    <t>021SMPL.d</t>
  </si>
  <si>
    <t>091SMPL.d</t>
  </si>
  <si>
    <t>ISTD Recovery %</t>
  </si>
  <si>
    <t>CPS RSD</t>
  </si>
  <si>
    <t>081SMPL.d</t>
  </si>
  <si>
    <t>052SMPL.d</t>
  </si>
  <si>
    <t>CPS</t>
  </si>
  <si>
    <t>QC5</t>
  </si>
  <si>
    <t xml:space="preserve">115 -&gt; 115  In ( ISTD )  [ No Gas ] </t>
  </si>
  <si>
    <t>Spike Ref</t>
  </si>
  <si>
    <t>DC4 E 20 mL</t>
  </si>
  <si>
    <t>Sample Name</t>
  </si>
  <si>
    <t>053SMPL.d</t>
  </si>
  <si>
    <t>051SMPL.d</t>
  </si>
  <si>
    <t>DC4 E 10 mL</t>
  </si>
  <si>
    <t>DC4 E 8 mL</t>
  </si>
  <si>
    <t>071SMPL.d</t>
  </si>
  <si>
    <t>023SMPL.d</t>
  </si>
  <si>
    <t>030SMPL.d</t>
  </si>
  <si>
    <t>072SMPL.d</t>
  </si>
  <si>
    <t>084SMPL.d</t>
  </si>
  <si>
    <t>DC4 W 8.5 mL</t>
  </si>
  <si>
    <t>Second Dispense Pump</t>
  </si>
  <si>
    <t>CICSpike</t>
  </si>
  <si>
    <t>Blk - NOT FROM PUMP</t>
  </si>
  <si>
    <t/>
  </si>
  <si>
    <t>048SMPL.d</t>
  </si>
  <si>
    <t xml:space="preserve">187 -&gt; 187  Re ( ISTD )  [ No Gas ] </t>
  </si>
  <si>
    <t>STD 1</t>
  </si>
  <si>
    <t>070SMPL.d</t>
  </si>
  <si>
    <t>DC4 W 2.5 mL</t>
  </si>
  <si>
    <t>018SMPL.d</t>
  </si>
  <si>
    <t>007SMPL.d</t>
  </si>
  <si>
    <t>003SMPL.d</t>
  </si>
  <si>
    <t>4</t>
  </si>
  <si>
    <t>066SMPL.d</t>
  </si>
  <si>
    <t>054SMPL.d</t>
  </si>
  <si>
    <t>Conc. [ ppb ]</t>
  </si>
  <si>
    <t>090SMPL.d</t>
  </si>
  <si>
    <t>6</t>
  </si>
  <si>
    <t>045SMPL.d</t>
  </si>
  <si>
    <t>025SMPL.d</t>
  </si>
  <si>
    <t>033SMPL.d</t>
  </si>
  <si>
    <t>043SMPL.d</t>
  </si>
  <si>
    <t>DC4 E 7 mL</t>
  </si>
  <si>
    <t>086SMPL.d</t>
  </si>
  <si>
    <t>5</t>
  </si>
  <si>
    <t>DC4 E 17 mL</t>
  </si>
  <si>
    <t>035SMPL.d</t>
  </si>
  <si>
    <t>022SMPL.d</t>
  </si>
  <si>
    <t>DC4 E 11 mL</t>
  </si>
  <si>
    <t>DC4 L 1 mL</t>
  </si>
  <si>
    <t>080SMPL.d</t>
  </si>
  <si>
    <t>STD 3</t>
  </si>
  <si>
    <t>062SMPL.d</t>
  </si>
  <si>
    <t xml:space="preserve">43 -&gt; 43  Ca  [ No Gas ] </t>
  </si>
  <si>
    <t>Rjct</t>
  </si>
  <si>
    <t>DC4 L 2 mL</t>
  </si>
  <si>
    <t>038SMPL.d</t>
  </si>
  <si>
    <t>013SMPL.d</t>
  </si>
  <si>
    <t>073SMPL.d</t>
  </si>
  <si>
    <t>067SMPL.d</t>
  </si>
  <si>
    <t>Fe</t>
  </si>
  <si>
    <t>Co</t>
  </si>
  <si>
    <t>Ni</t>
  </si>
  <si>
    <t>Sr</t>
  </si>
  <si>
    <t>Cs</t>
  </si>
  <si>
    <t>Eu</t>
  </si>
  <si>
    <t>Pb</t>
  </si>
  <si>
    <t>U</t>
  </si>
  <si>
    <t>Conc (ppb)</t>
  </si>
  <si>
    <t xml:space="preserve">Correction factor on dilution and sample weight </t>
  </si>
  <si>
    <t>Sample concentration (ppm)</t>
  </si>
  <si>
    <t>Mass of elements and 8 M HNO3</t>
  </si>
  <si>
    <t>Element</t>
  </si>
  <si>
    <t>Conc</t>
  </si>
  <si>
    <t>Bkgrd C</t>
  </si>
  <si>
    <t>Sample weight</t>
  </si>
  <si>
    <t>Fe (ppm)</t>
  </si>
  <si>
    <t>Co (ppm)</t>
  </si>
  <si>
    <t>Ni (ppm)</t>
  </si>
  <si>
    <t>Sr (ppm)</t>
  </si>
  <si>
    <t>Cs (ppm)</t>
  </si>
  <si>
    <t>Eu (ppm)</t>
  </si>
  <si>
    <t>Pb (ppm)</t>
  </si>
  <si>
    <t>U (ppm)</t>
  </si>
  <si>
    <t>Mass recovery %</t>
  </si>
  <si>
    <t xml:space="preserve"> </t>
  </si>
  <si>
    <t>Mass of Fe (ug)</t>
  </si>
  <si>
    <t>Mass of Co (ug)</t>
  </si>
  <si>
    <t>Mass of Ni (ug)</t>
  </si>
  <si>
    <t>Mass of Sr (ug)</t>
  </si>
  <si>
    <t>Mass of Cs (ug)</t>
  </si>
  <si>
    <t>Mass of Eu (ug)</t>
  </si>
  <si>
    <t>Mass of Pb (ug)</t>
  </si>
  <si>
    <t>Mass of U (ug)</t>
  </si>
  <si>
    <t>Total =</t>
  </si>
  <si>
    <t>Fe % of total</t>
  </si>
  <si>
    <t>Co % of total</t>
  </si>
  <si>
    <t>Ni % of total</t>
  </si>
  <si>
    <t>Sr % of total</t>
  </si>
  <si>
    <t>Cs % of total</t>
  </si>
  <si>
    <t>Eu % of total</t>
  </si>
  <si>
    <t>Pb % of total</t>
  </si>
  <si>
    <t>U % of total</t>
  </si>
  <si>
    <t xml:space="preserve">SD = </t>
  </si>
  <si>
    <t>ppm</t>
  </si>
  <si>
    <t>LOD</t>
  </si>
  <si>
    <t>LOQ</t>
  </si>
  <si>
    <t>Th234 t 1/2</t>
  </si>
  <si>
    <t>lambda Th234</t>
  </si>
  <si>
    <t>Y-90 t 1/2</t>
  </si>
  <si>
    <t>lamba y-90</t>
  </si>
  <si>
    <t>Bq Sr/Y</t>
  </si>
  <si>
    <t>U 238 t 1/2</t>
  </si>
  <si>
    <t>lambda U2348</t>
  </si>
  <si>
    <t>14 days in seconds</t>
  </si>
  <si>
    <t>DC factor</t>
  </si>
  <si>
    <t>Bq U after separation</t>
  </si>
  <si>
    <t>Bq U in digest</t>
  </si>
  <si>
    <t>Number of atoms of U</t>
  </si>
  <si>
    <t>Number of atoms of Th</t>
  </si>
  <si>
    <t>Bq Th</t>
  </si>
  <si>
    <t>Pa234m t 1/2</t>
  </si>
  <si>
    <t>lambda Pa234m</t>
  </si>
  <si>
    <t>Bq of Pa</t>
  </si>
  <si>
    <t>DF at 1 mL/min</t>
  </si>
  <si>
    <t>DF at 3 mL/min</t>
  </si>
  <si>
    <t>DF at 6 mL/min</t>
  </si>
  <si>
    <t>loq</t>
  </si>
  <si>
    <t>DF</t>
  </si>
  <si>
    <t>Average correction factor</t>
  </si>
  <si>
    <t>ppb</t>
  </si>
  <si>
    <t>LOD in eluate</t>
  </si>
  <si>
    <t>LOQ in elaute</t>
  </si>
  <si>
    <t>avergae correction factor based on sample weights</t>
  </si>
  <si>
    <t>CPS σ</t>
  </si>
  <si>
    <t>Bkgrd C σ</t>
  </si>
  <si>
    <t xml:space="preserve">CPS istd corr </t>
  </si>
  <si>
    <t>CPS istd corr σ</t>
  </si>
  <si>
    <t>Calib conc</t>
  </si>
  <si>
    <t>Calib conc σ</t>
  </si>
  <si>
    <t>Conc σ</t>
  </si>
  <si>
    <t>NG ISTD AVG</t>
  </si>
  <si>
    <r>
      <t xml:space="preserve">NG ISTD AVG </t>
    </r>
    <r>
      <rPr>
        <sz val="9"/>
        <color rgb="FF000000"/>
        <rFont val="Calibri"/>
        <family val="2"/>
      </rPr>
      <t>σ</t>
    </r>
  </si>
  <si>
    <t>O2 ISTD AVG</t>
  </si>
  <si>
    <r>
      <t xml:space="preserve">O2 ISTD AVG </t>
    </r>
    <r>
      <rPr>
        <sz val="9"/>
        <color rgb="FF000000"/>
        <rFont val="Calibri"/>
        <family val="2"/>
      </rPr>
      <t>σ</t>
    </r>
  </si>
  <si>
    <t>Average</t>
  </si>
  <si>
    <t>% of 5 ppb</t>
  </si>
  <si>
    <r>
      <t xml:space="preserve">% of 5 ppb </t>
    </r>
    <r>
      <rPr>
        <sz val="9"/>
        <color rgb="FF000000"/>
        <rFont val="Calibri"/>
        <family val="2"/>
      </rPr>
      <t>σ</t>
    </r>
  </si>
  <si>
    <t>Correction factor</t>
  </si>
  <si>
    <t>NG ISTD Correction factor</t>
  </si>
  <si>
    <t>O2 ISTD Correction factor</t>
  </si>
  <si>
    <t>Conc (ppb) σ</t>
  </si>
  <si>
    <t>Correction factor on dilution and sample weight σ</t>
  </si>
  <si>
    <t>Sample concentration (ppm) σ</t>
  </si>
  <si>
    <t xml:space="preserve">Sample </t>
  </si>
  <si>
    <r>
      <t xml:space="preserve">Sample weight </t>
    </r>
    <r>
      <rPr>
        <sz val="11"/>
        <color theme="1"/>
        <rFont val="Calibri"/>
        <family val="2"/>
      </rPr>
      <t>σ</t>
    </r>
  </si>
  <si>
    <r>
      <t xml:space="preserve">Fe (ppm) </t>
    </r>
    <r>
      <rPr>
        <sz val="11"/>
        <color theme="1"/>
        <rFont val="Calibri"/>
        <family val="2"/>
      </rPr>
      <t>σ</t>
    </r>
  </si>
  <si>
    <t>Mass of Fe (ug) σ</t>
  </si>
  <si>
    <t>Mass of Fe (ug) σ ^2</t>
  </si>
  <si>
    <t>Co (ppm) σ</t>
  </si>
  <si>
    <t>Mass of Co (ug) σ</t>
  </si>
  <si>
    <t>Mass of Co (ug) σ ^2</t>
  </si>
  <si>
    <t>Ni (ppm) σ</t>
  </si>
  <si>
    <t>Mass of Ni (ug) σ</t>
  </si>
  <si>
    <t>Mass of Ni (ug) σ^2</t>
  </si>
  <si>
    <t>Sr (ppm) σ</t>
  </si>
  <si>
    <t>Mass of Sr (ug) σ</t>
  </si>
  <si>
    <t>Mass of Sr (ug) σ ^2</t>
  </si>
  <si>
    <t>Cs (ppm) σ</t>
  </si>
  <si>
    <t>Mass of Cs (ug) σ</t>
  </si>
  <si>
    <t>Mass of Cs (ug) σ ^2</t>
  </si>
  <si>
    <t>Eu (ppm) σ</t>
  </si>
  <si>
    <t>Mass of Eu (ug) σ</t>
  </si>
  <si>
    <t>Mass of Eu (ug) σ ^2</t>
  </si>
  <si>
    <t>Pb (ppm) σ</t>
  </si>
  <si>
    <t>Mass of Pb (ug) σ</t>
  </si>
  <si>
    <t>Mass of Pb (ug) σ ^2</t>
  </si>
  <si>
    <t>U (ppm) σ</t>
  </si>
  <si>
    <t>Mass of U (ug) σ</t>
  </si>
  <si>
    <t>Mass of U (ug) σ ^2</t>
  </si>
  <si>
    <t>Total mass in wash or eluate (ug)</t>
  </si>
  <si>
    <t>Total mass in Load and wash (ug)</t>
  </si>
  <si>
    <t>Concentration of element used in DC3 test (ppm)</t>
  </si>
  <si>
    <t>Mass used in DC3 test (ug)</t>
  </si>
  <si>
    <t>Recovery in loading and wash (%)</t>
  </si>
  <si>
    <t>Mass in eluate</t>
  </si>
  <si>
    <t>Eluate mass</t>
  </si>
  <si>
    <t>LOQ ppm</t>
  </si>
  <si>
    <t>LOQ as mass of eluate</t>
  </si>
  <si>
    <t>mass in eltue - LOQ</t>
  </si>
  <si>
    <t>LOD ppm</t>
  </si>
  <si>
    <t>LOD as mass of eluate</t>
  </si>
  <si>
    <t>Mass in eluate - LOD</t>
  </si>
  <si>
    <t>Value, LOQ or LOD?</t>
  </si>
  <si>
    <r>
      <t xml:space="preserve">Mass of Fe (ug) </t>
    </r>
    <r>
      <rPr>
        <sz val="11"/>
        <color theme="1"/>
        <rFont val="Calibri"/>
        <family val="2"/>
      </rPr>
      <t>σ</t>
    </r>
  </si>
  <si>
    <t>Fe % of total σ</t>
  </si>
  <si>
    <t>Co % of total σ</t>
  </si>
  <si>
    <t>Ni % of total σ</t>
  </si>
  <si>
    <t>Sr % of total σ</t>
  </si>
  <si>
    <t>Cs % of total σ</t>
  </si>
  <si>
    <t>Eu % of total σ</t>
  </si>
  <si>
    <t>Pb % of total σ</t>
  </si>
  <si>
    <t>U % of total σ</t>
  </si>
  <si>
    <t>blk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</si>
</sst>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yyyy/mm/dd\ h:mm\ AM/PM"/>
    <numFmt numFmtId="165" formatCode="0.0000"/>
    <numFmt numFmtId="166" formatCode="0.0"/>
    <numFmt numFmtId="167" formatCode="0.000"/>
    <numFmt numFmtId="168" formatCode="0.00000"/>
    <numFmt numFmtId="169" formatCode="0.000000"/>
    <numFmt numFmtId="170" formatCode="0.0000000"/>
    <numFmt numFmtId="171" formatCode="0.00000000"/>
  </numFmts>
  <fonts count="11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b/>
      <sz val="11"/>
      <color theme="1"/>
      <name val="Calibri"/>
      <family val="2"/>
      <scheme val="minor"/>
    </font>
    <font>
      <sz val="9"/>
      <color theme="1"/>
      <name val="Microsoft Sans Serif"/>
      <family val="2"/>
    </font>
    <font>
      <sz val="9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Microsoft Sans Serif"/>
      <family val="2"/>
    </font>
    <font>
      <sz val="11"/>
      <color rgb="FF000000"/>
      <name val="Microsoft Sans Serif"/>
      <family val="2"/>
    </font>
    <font>
      <sz val="11"/>
      <name val="Microsoft Sans Serif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rgb="FFF0F0F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2" fontId="0" fillId="0" borderId="0" xfId="0" applyNumberFormat="1"/>
    <xf numFmtId="2" fontId="1" fillId="2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Font="1" applyFill="1" applyBorder="1"/>
    <xf numFmtId="0" fontId="0" fillId="0" borderId="1" xfId="0" applyFont="1" applyFill="1" applyBorder="1" applyAlignment="1"/>
    <xf numFmtId="0" fontId="0" fillId="0" borderId="4" xfId="0" applyFont="1" applyBorder="1"/>
    <xf numFmtId="0" fontId="0" fillId="0" borderId="4" xfId="0" applyBorder="1"/>
    <xf numFmtId="0" fontId="0" fillId="0" borderId="0" xfId="0" applyBorder="1"/>
    <xf numFmtId="0" fontId="0" fillId="5" borderId="1" xfId="0" applyFill="1" applyBorder="1"/>
    <xf numFmtId="0" fontId="0" fillId="4" borderId="1" xfId="0" applyFont="1" applyFill="1" applyBorder="1" applyAlignment="1"/>
    <xf numFmtId="0" fontId="0" fillId="4" borderId="1" xfId="0" applyFont="1" applyFill="1" applyBorder="1"/>
    <xf numFmtId="0" fontId="0" fillId="4" borderId="0" xfId="0" applyFill="1"/>
    <xf numFmtId="0" fontId="0" fillId="5" borderId="5" xfId="0" applyFill="1" applyBorder="1"/>
    <xf numFmtId="0" fontId="0" fillId="0" borderId="5" xfId="0" applyBorder="1"/>
    <xf numFmtId="0" fontId="0" fillId="5" borderId="6" xfId="0" applyFill="1" applyBorder="1"/>
    <xf numFmtId="0" fontId="0" fillId="0" borderId="6" xfId="0" applyBorder="1"/>
    <xf numFmtId="0" fontId="0" fillId="5" borderId="7" xfId="0" applyFill="1" applyBorder="1"/>
    <xf numFmtId="0" fontId="3" fillId="0" borderId="1" xfId="0" applyFont="1" applyBorder="1"/>
    <xf numFmtId="0" fontId="3" fillId="6" borderId="1" xfId="0" applyFont="1" applyFill="1" applyBorder="1"/>
    <xf numFmtId="0" fontId="3" fillId="6" borderId="1" xfId="0" applyFont="1" applyFill="1" applyBorder="1" applyAlignment="1"/>
    <xf numFmtId="1" fontId="0" fillId="0" borderId="1" xfId="0" applyNumberFormat="1" applyBorder="1"/>
    <xf numFmtId="1" fontId="0" fillId="6" borderId="1" xfId="0" applyNumberFormat="1" applyFill="1" applyBorder="1"/>
    <xf numFmtId="0" fontId="2" fillId="3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2" fillId="7" borderId="1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right" vertical="top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164" fontId="1" fillId="0" borderId="14" xfId="0" applyNumberFormat="1" applyFont="1" applyBorder="1" applyAlignment="1">
      <alignment horizontal="left" vertical="top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top"/>
    </xf>
    <xf numFmtId="166" fontId="1" fillId="2" borderId="1" xfId="0" applyNumberFormat="1" applyFont="1" applyFill="1" applyBorder="1" applyAlignment="1">
      <alignment horizontal="right" vertical="center"/>
    </xf>
    <xf numFmtId="2" fontId="4" fillId="7" borderId="1" xfId="0" applyNumberFormat="1" applyFont="1" applyFill="1" applyBorder="1" applyAlignment="1">
      <alignment vertical="center"/>
    </xf>
    <xf numFmtId="0" fontId="4" fillId="7" borderId="1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0" fontId="4" fillId="7" borderId="12" xfId="0" applyFont="1" applyFill="1" applyBorder="1" applyAlignment="1">
      <alignment vertical="center"/>
    </xf>
    <xf numFmtId="0" fontId="0" fillId="4" borderId="5" xfId="0" applyFill="1" applyBorder="1"/>
    <xf numFmtId="166" fontId="1" fillId="2" borderId="14" xfId="0" applyNumberFormat="1" applyFont="1" applyFill="1" applyBorder="1" applyAlignment="1">
      <alignment horizontal="right" vertical="center"/>
    </xf>
    <xf numFmtId="2" fontId="4" fillId="7" borderId="14" xfId="0" applyNumberFormat="1" applyFont="1" applyFill="1" applyBorder="1" applyAlignment="1">
      <alignment vertical="center"/>
    </xf>
    <xf numFmtId="2" fontId="1" fillId="2" borderId="1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2" xfId="0" applyNumberFormat="1" applyFont="1" applyFill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  <xf numFmtId="2" fontId="1" fillId="0" borderId="1" xfId="0" applyNumberFormat="1" applyFont="1" applyFill="1" applyBorder="1" applyAlignment="1">
      <alignment horizontal="right" vertical="center"/>
    </xf>
    <xf numFmtId="2" fontId="1" fillId="0" borderId="12" xfId="0" applyNumberFormat="1" applyFont="1" applyBorder="1" applyAlignment="1">
      <alignment horizontal="right" vertical="top"/>
    </xf>
    <xf numFmtId="2" fontId="1" fillId="2" borderId="2" xfId="0" applyNumberFormat="1" applyFont="1" applyFill="1" applyBorder="1" applyAlignment="1">
      <alignment horizontal="right" vertical="top"/>
    </xf>
    <xf numFmtId="2" fontId="0" fillId="0" borderId="11" xfId="0" applyNumberFormat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Border="1" applyAlignment="1">
      <alignment vertical="center"/>
    </xf>
    <xf numFmtId="2" fontId="0" fillId="0" borderId="12" xfId="0" applyNumberFormat="1" applyBorder="1"/>
    <xf numFmtId="2" fontId="0" fillId="0" borderId="0" xfId="0" applyNumberFormat="1" applyBorder="1"/>
    <xf numFmtId="2" fontId="0" fillId="0" borderId="19" xfId="0" applyNumberFormat="1" applyBorder="1"/>
    <xf numFmtId="2" fontId="0" fillId="0" borderId="1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vertical="center"/>
    </xf>
    <xf numFmtId="2" fontId="0" fillId="0" borderId="12" xfId="0" applyNumberForma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2" borderId="13" xfId="0" applyNumberFormat="1" applyFont="1" applyFill="1" applyBorder="1" applyAlignment="1">
      <alignment horizontal="right" vertical="top"/>
    </xf>
    <xf numFmtId="2" fontId="1" fillId="2" borderId="14" xfId="0" applyNumberFormat="1" applyFont="1" applyFill="1" applyBorder="1" applyAlignment="1">
      <alignment horizontal="right" vertical="top"/>
    </xf>
    <xf numFmtId="2" fontId="1" fillId="2" borderId="14" xfId="0" applyNumberFormat="1" applyFont="1" applyFill="1" applyBorder="1" applyAlignment="1">
      <alignment horizontal="right" vertical="center"/>
    </xf>
    <xf numFmtId="2" fontId="1" fillId="0" borderId="13" xfId="0" applyNumberFormat="1" applyFont="1" applyBorder="1" applyAlignment="1">
      <alignment horizontal="right" vertical="top"/>
    </xf>
    <xf numFmtId="2" fontId="1" fillId="0" borderId="14" xfId="0" applyNumberFormat="1" applyFont="1" applyBorder="1" applyAlignment="1">
      <alignment horizontal="right" vertical="top"/>
    </xf>
    <xf numFmtId="2" fontId="1" fillId="0" borderId="15" xfId="0" applyNumberFormat="1" applyFont="1" applyBorder="1" applyAlignment="1">
      <alignment horizontal="right" vertical="top"/>
    </xf>
    <xf numFmtId="2" fontId="0" fillId="0" borderId="13" xfId="0" applyNumberFormat="1" applyBorder="1" applyAlignment="1">
      <alignment vertical="center"/>
    </xf>
    <xf numFmtId="2" fontId="0" fillId="0" borderId="14" xfId="0" applyNumberFormat="1" applyBorder="1"/>
    <xf numFmtId="2" fontId="0" fillId="0" borderId="14" xfId="0" applyNumberFormat="1" applyBorder="1" applyAlignment="1">
      <alignment vertical="center"/>
    </xf>
    <xf numFmtId="2" fontId="0" fillId="0" borderId="15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1" fillId="0" borderId="14" xfId="0" applyNumberFormat="1" applyFont="1" applyBorder="1" applyAlignment="1">
      <alignment horizontal="right" vertical="center"/>
    </xf>
    <xf numFmtId="2" fontId="0" fillId="0" borderId="15" xfId="0" applyNumberFormat="1" applyBorder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7" fontId="0" fillId="0" borderId="1" xfId="0" applyNumberFormat="1" applyBorder="1"/>
    <xf numFmtId="166" fontId="1" fillId="2" borderId="12" xfId="0" applyNumberFormat="1" applyFont="1" applyFill="1" applyBorder="1" applyAlignment="1">
      <alignment horizontal="right" vertical="center"/>
    </xf>
    <xf numFmtId="166" fontId="1" fillId="2" borderId="15" xfId="0" applyNumberFormat="1" applyFont="1" applyFill="1" applyBorder="1" applyAlignment="1">
      <alignment horizontal="right" vertical="center"/>
    </xf>
    <xf numFmtId="2" fontId="1" fillId="0" borderId="12" xfId="0" applyNumberFormat="1" applyFont="1" applyFill="1" applyBorder="1" applyAlignment="1">
      <alignment horizontal="right" vertical="center"/>
    </xf>
    <xf numFmtId="2" fontId="1" fillId="2" borderId="27" xfId="0" applyNumberFormat="1" applyFont="1" applyFill="1" applyBorder="1" applyAlignment="1">
      <alignment horizontal="right" vertical="top"/>
    </xf>
    <xf numFmtId="2" fontId="1" fillId="0" borderId="14" xfId="0" applyNumberFormat="1" applyFont="1" applyFill="1" applyBorder="1" applyAlignment="1">
      <alignment horizontal="right" vertical="center"/>
    </xf>
    <xf numFmtId="2" fontId="1" fillId="0" borderId="15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/>
    </xf>
    <xf numFmtId="169" fontId="1" fillId="2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4" borderId="1" xfId="0" applyFill="1" applyBorder="1"/>
    <xf numFmtId="165" fontId="7" fillId="0" borderId="33" xfId="0" applyNumberFormat="1" applyFont="1" applyBorder="1"/>
    <xf numFmtId="165" fontId="7" fillId="4" borderId="5" xfId="0" applyNumberFormat="1" applyFont="1" applyFill="1" applyBorder="1"/>
    <xf numFmtId="0" fontId="7" fillId="0" borderId="5" xfId="0" applyFont="1" applyBorder="1"/>
    <xf numFmtId="0" fontId="7" fillId="4" borderId="5" xfId="0" applyFont="1" applyFill="1" applyBorder="1"/>
    <xf numFmtId="165" fontId="7" fillId="4" borderId="35" xfId="0" applyNumberFormat="1" applyFont="1" applyFill="1" applyBorder="1"/>
    <xf numFmtId="0" fontId="7" fillId="0" borderId="1" xfId="0" applyFont="1" applyBorder="1"/>
    <xf numFmtId="0" fontId="7" fillId="4" borderId="1" xfId="0" applyFont="1" applyFill="1" applyBorder="1"/>
    <xf numFmtId="0" fontId="7" fillId="0" borderId="14" xfId="0" applyFont="1" applyBorder="1"/>
    <xf numFmtId="0" fontId="7" fillId="4" borderId="14" xfId="0" applyFont="1" applyFill="1" applyBorder="1"/>
    <xf numFmtId="0" fontId="8" fillId="4" borderId="29" xfId="0" applyFont="1" applyFill="1" applyBorder="1" applyAlignment="1">
      <alignment horizontal="center" vertical="center"/>
    </xf>
    <xf numFmtId="0" fontId="0" fillId="0" borderId="0" xfId="0" applyFont="1"/>
    <xf numFmtId="0" fontId="7" fillId="0" borderId="32" xfId="0" applyFont="1" applyBorder="1"/>
    <xf numFmtId="0" fontId="9" fillId="0" borderId="13" xfId="0" applyFont="1" applyBorder="1" applyAlignment="1">
      <alignment horizontal="left" vertical="top"/>
    </xf>
    <xf numFmtId="0" fontId="9" fillId="4" borderId="14" xfId="0" applyFont="1" applyFill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4" borderId="15" xfId="0" applyFont="1" applyFill="1" applyBorder="1" applyAlignment="1">
      <alignment horizontal="left" vertical="top"/>
    </xf>
    <xf numFmtId="0" fontId="9" fillId="0" borderId="31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4" borderId="34" xfId="0" applyFont="1" applyFill="1" applyBorder="1" applyAlignment="1">
      <alignment horizontal="left" vertical="top"/>
    </xf>
    <xf numFmtId="165" fontId="9" fillId="0" borderId="33" xfId="0" applyNumberFormat="1" applyFont="1" applyFill="1" applyBorder="1" applyAlignment="1">
      <alignment horizontal="right" vertical="top"/>
    </xf>
    <xf numFmtId="165" fontId="9" fillId="4" borderId="5" xfId="0" applyNumberFormat="1" applyFont="1" applyFill="1" applyBorder="1" applyAlignment="1">
      <alignment horizontal="right" vertical="top"/>
    </xf>
    <xf numFmtId="165" fontId="9" fillId="4" borderId="35" xfId="0" applyNumberFormat="1" applyFont="1" applyFill="1" applyBorder="1" applyAlignment="1">
      <alignment horizontal="right" vertical="top"/>
    </xf>
    <xf numFmtId="0" fontId="9" fillId="0" borderId="3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9" fillId="4" borderId="12" xfId="0" applyFont="1" applyFill="1" applyBorder="1" applyAlignment="1">
      <alignment horizontal="left" vertical="top"/>
    </xf>
    <xf numFmtId="0" fontId="9" fillId="0" borderId="32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0" fillId="4" borderId="0" xfId="0" applyFont="1" applyFill="1"/>
    <xf numFmtId="0" fontId="9" fillId="0" borderId="0" xfId="0" applyFont="1" applyFill="1" applyBorder="1" applyAlignment="1">
      <alignment horizontal="left" vertical="top"/>
    </xf>
    <xf numFmtId="0" fontId="0" fillId="0" borderId="0" xfId="0" applyFont="1" applyFill="1"/>
    <xf numFmtId="2" fontId="0" fillId="0" borderId="0" xfId="0" applyNumberFormat="1" applyFont="1"/>
    <xf numFmtId="2" fontId="0" fillId="4" borderId="0" xfId="0" applyNumberFormat="1" applyFont="1" applyFill="1"/>
    <xf numFmtId="0" fontId="0" fillId="0" borderId="1" xfId="0" applyFill="1" applyBorder="1"/>
    <xf numFmtId="0" fontId="0" fillId="0" borderId="5" xfId="0" applyFont="1" applyFill="1" applyBorder="1"/>
    <xf numFmtId="0" fontId="0" fillId="0" borderId="5" xfId="0" applyFont="1" applyFill="1" applyBorder="1" applyAlignment="1"/>
    <xf numFmtId="170" fontId="0" fillId="4" borderId="1" xfId="0" applyNumberFormat="1" applyFill="1" applyBorder="1"/>
    <xf numFmtId="0" fontId="0" fillId="4" borderId="5" xfId="0" applyFont="1" applyFill="1" applyBorder="1" applyAlignment="1"/>
    <xf numFmtId="167" fontId="0" fillId="0" borderId="1" xfId="0" applyNumberFormat="1" applyFill="1" applyBorder="1"/>
    <xf numFmtId="167" fontId="0" fillId="0" borderId="1" xfId="0" applyNumberFormat="1" applyFont="1" applyFill="1" applyBorder="1"/>
    <xf numFmtId="167" fontId="0" fillId="4" borderId="1" xfId="0" applyNumberFormat="1" applyFont="1" applyFill="1" applyBorder="1"/>
    <xf numFmtId="167" fontId="0" fillId="4" borderId="1" xfId="0" applyNumberFormat="1" applyFill="1" applyBorder="1"/>
    <xf numFmtId="0" fontId="0" fillId="4" borderId="0" xfId="0" applyFill="1" applyBorder="1"/>
    <xf numFmtId="171" fontId="0" fillId="4" borderId="1" xfId="0" applyNumberFormat="1" applyFont="1" applyFill="1" applyBorder="1"/>
    <xf numFmtId="168" fontId="0" fillId="4" borderId="0" xfId="0" applyNumberFormat="1" applyFill="1"/>
    <xf numFmtId="2" fontId="0" fillId="0" borderId="6" xfId="0" applyNumberFormat="1" applyBorder="1"/>
    <xf numFmtId="165" fontId="0" fillId="0" borderId="0" xfId="0" applyNumberFormat="1"/>
    <xf numFmtId="0" fontId="0" fillId="4" borderId="37" xfId="0" applyFill="1" applyBorder="1"/>
    <xf numFmtId="11" fontId="0" fillId="0" borderId="0" xfId="0" applyNumberFormat="1"/>
    <xf numFmtId="167" fontId="0" fillId="0" borderId="0" xfId="0" applyNumberFormat="1" applyBorder="1"/>
    <xf numFmtId="0" fontId="0" fillId="5" borderId="1" xfId="0" applyNumberFormat="1" applyFill="1" applyBorder="1"/>
    <xf numFmtId="165" fontId="1" fillId="0" borderId="1" xfId="0" applyNumberFormat="1" applyFont="1" applyBorder="1" applyAlignment="1">
      <alignment horizontal="right" vertical="top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6" xfId="0" applyBorder="1" applyAlignment="1">
      <alignment horizontal="center"/>
    </xf>
    <xf numFmtId="2" fontId="7" fillId="0" borderId="5" xfId="0" applyNumberFormat="1" applyFont="1" applyBorder="1"/>
    <xf numFmtId="0" fontId="1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43 -&gt; 43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Sheet1!$P$3:$P$8</c:f>
              <c:numCache>
                <c:formatCode>0.00</c:formatCode>
                <c:ptCount val="6"/>
                <c:pt idx="0">
                  <c:v>0</c:v>
                </c:pt>
                <c:pt idx="1">
                  <c:v>0.59610261061868564</c:v>
                </c:pt>
                <c:pt idx="2">
                  <c:v>1.1959714042194167</c:v>
                </c:pt>
                <c:pt idx="3">
                  <c:v>5.9559332307966733</c:v>
                </c:pt>
                <c:pt idx="4">
                  <c:v>11.900441420471068</c:v>
                </c:pt>
                <c:pt idx="5">
                  <c:v>119.1269466049314</c:v>
                </c:pt>
              </c:numCache>
            </c:numRef>
          </c:xVal>
          <c:yVal>
            <c:numRef>
              <c:f>Sheet1!$M$3:$M$8</c:f>
              <c:numCache>
                <c:formatCode>0.00</c:formatCode>
                <c:ptCount val="6"/>
                <c:pt idx="0">
                  <c:v>0</c:v>
                </c:pt>
                <c:pt idx="1">
                  <c:v>-1109.462</c:v>
                </c:pt>
                <c:pt idx="2">
                  <c:v>-1715.0050267552986</c:v>
                </c:pt>
                <c:pt idx="3">
                  <c:v>3886.4755778013414</c:v>
                </c:pt>
                <c:pt idx="4">
                  <c:v>2276.3911489281113</c:v>
                </c:pt>
                <c:pt idx="5">
                  <c:v>22739.982978071064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24-4031-BEDA-3E199A744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Sheet1!$DL$1</c:f>
              <c:strCache>
                <c:ptCount val="1"/>
                <c:pt idx="0">
                  <c:v>153 -&gt; 153  Eu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Sheet1!$DT$3:$DT$8</c:f>
              <c:numCache>
                <c:formatCode>0.0</c:formatCode>
                <c:ptCount val="6"/>
                <c:pt idx="0">
                  <c:v>0</c:v>
                </c:pt>
                <c:pt idx="1">
                  <c:v>5.9930433362493832E-2</c:v>
                </c:pt>
                <c:pt idx="2">
                  <c:v>0.12023950787537983</c:v>
                </c:pt>
                <c:pt idx="3">
                  <c:v>0.59879231065480221</c:v>
                </c:pt>
                <c:pt idx="4">
                  <c:v>1.1964359807006801</c:v>
                </c:pt>
                <c:pt idx="5">
                  <c:v>11.976678860329773</c:v>
                </c:pt>
              </c:numCache>
            </c:numRef>
          </c:xVal>
          <c:yVal>
            <c:numRef>
              <c:f>Sheet1!$DQ$3:$DQ$8</c:f>
              <c:numCache>
                <c:formatCode>0.00</c:formatCode>
                <c:ptCount val="6"/>
                <c:pt idx="0">
                  <c:v>0</c:v>
                </c:pt>
                <c:pt idx="1">
                  <c:v>4534.0051632653058</c:v>
                </c:pt>
                <c:pt idx="2">
                  <c:v>8814.2599387896698</c:v>
                </c:pt>
                <c:pt idx="3">
                  <c:v>44506.775310078512</c:v>
                </c:pt>
                <c:pt idx="4">
                  <c:v>86722.467157955063</c:v>
                </c:pt>
                <c:pt idx="5">
                  <c:v>863207.77597211348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5E-41C3-903C-69D0462E2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Sheet1!$DX$1</c:f>
              <c:strCache>
                <c:ptCount val="1"/>
                <c:pt idx="0">
                  <c:v>208 -&gt; 208  Pb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Sheet1!$EF$3:$EF$8</c:f>
              <c:numCache>
                <c:formatCode>0.0</c:formatCode>
                <c:ptCount val="6"/>
                <c:pt idx="0">
                  <c:v>0</c:v>
                </c:pt>
                <c:pt idx="1">
                  <c:v>0.5845764077961757</c:v>
                </c:pt>
                <c:pt idx="2">
                  <c:v>1.1728461758956428</c:v>
                </c:pt>
                <c:pt idx="3">
                  <c:v>5.8407696780918146</c:v>
                </c:pt>
                <c:pt idx="4">
                  <c:v>11.670335228942426</c:v>
                </c:pt>
                <c:pt idx="5">
                  <c:v>116.82351541081259</c:v>
                </c:pt>
              </c:numCache>
            </c:numRef>
          </c:xVal>
          <c:yVal>
            <c:numRef>
              <c:f>Sheet1!$EC$3:$EC$8</c:f>
              <c:numCache>
                <c:formatCode>0.00</c:formatCode>
                <c:ptCount val="6"/>
                <c:pt idx="0">
                  <c:v>0</c:v>
                </c:pt>
                <c:pt idx="1">
                  <c:v>32987.373755102039</c:v>
                </c:pt>
                <c:pt idx="2">
                  <c:v>66344.41427208831</c:v>
                </c:pt>
                <c:pt idx="3">
                  <c:v>321805.86774948094</c:v>
                </c:pt>
                <c:pt idx="4">
                  <c:v>624559.47346968355</c:v>
                </c:pt>
                <c:pt idx="5">
                  <c:v>6130721.2752616052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C7-4CD3-BD9B-CE6EDE6D1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Sheet1!$EJ$1</c:f>
              <c:strCache>
                <c:ptCount val="1"/>
                <c:pt idx="0">
                  <c:v>238 -&gt; 238  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Sheet1!$ER$3:$ER$8</c:f>
              <c:numCache>
                <c:formatCode>0.0</c:formatCode>
                <c:ptCount val="6"/>
                <c:pt idx="0">
                  <c:v>0</c:v>
                </c:pt>
                <c:pt idx="1">
                  <c:v>5.8806919653026965E-2</c:v>
                </c:pt>
                <c:pt idx="2">
                  <c:v>0.11798538208422409</c:v>
                </c:pt>
                <c:pt idx="3">
                  <c:v>0.58756677243660149</c:v>
                </c:pt>
                <c:pt idx="4">
                  <c:v>1.17400643778905</c:v>
                </c:pt>
                <c:pt idx="5">
                  <c:v>11.752152486357588</c:v>
                </c:pt>
              </c:numCache>
            </c:numRef>
          </c:xVal>
          <c:yVal>
            <c:numRef>
              <c:f>Sheet1!$EO$3:$EO$8</c:f>
              <c:numCache>
                <c:formatCode>0.00</c:formatCode>
                <c:ptCount val="6"/>
                <c:pt idx="0">
                  <c:v>0</c:v>
                </c:pt>
                <c:pt idx="1">
                  <c:v>6310.8254489795918</c:v>
                </c:pt>
                <c:pt idx="2">
                  <c:v>12546.03458155089</c:v>
                </c:pt>
                <c:pt idx="3">
                  <c:v>63216.697648916073</c:v>
                </c:pt>
                <c:pt idx="4">
                  <c:v>118849.90024052128</c:v>
                </c:pt>
                <c:pt idx="5">
                  <c:v>1156006.729551451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1-41EB-BDEB-0A9F86DFF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Calculations!$A$61</c:f>
              <c:strCache>
                <c:ptCount val="1"/>
                <c:pt idx="0">
                  <c:v>Fe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Calculations!$D$63:$D$68</c:f>
              <c:numCache>
                <c:formatCode>General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Calculations!$B$63:$B$68</c:f>
              <c:numCache>
                <c:formatCode>0.00</c:formatCode>
                <c:ptCount val="6"/>
                <c:pt idx="0">
                  <c:v>0</c:v>
                </c:pt>
                <c:pt idx="1">
                  <c:v>-31120.2035</c:v>
                </c:pt>
                <c:pt idx="2">
                  <c:v>-21939.739117581237</c:v>
                </c:pt>
                <c:pt idx="3">
                  <c:v>93442.278920600191</c:v>
                </c:pt>
                <c:pt idx="4">
                  <c:v>221074.04271628289</c:v>
                </c:pt>
                <c:pt idx="5">
                  <c:v>2597907.8150429353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6-47BC-BB27-126BDF6C6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Calculations!$A$71</c:f>
              <c:strCache>
                <c:ptCount val="1"/>
                <c:pt idx="0">
                  <c:v>Co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Calculations!$D$73:$D$78</c:f>
              <c:numCache>
                <c:formatCode>General</c:formatCode>
                <c:ptCount val="6"/>
                <c:pt idx="0">
                  <c:v>0</c:v>
                </c:pt>
                <c:pt idx="1">
                  <c:v>5.879527702391333E-2</c:v>
                </c:pt>
                <c:pt idx="2">
                  <c:v>0.11796202326773546</c:v>
                </c:pt>
                <c:pt idx="3">
                  <c:v>0.58745044561568749</c:v>
                </c:pt>
                <c:pt idx="4">
                  <c:v>1.1737740072925567</c:v>
                </c:pt>
                <c:pt idx="5">
                  <c:v>11.749825788181711</c:v>
                </c:pt>
              </c:numCache>
            </c:numRef>
          </c:xVal>
          <c:yVal>
            <c:numRef>
              <c:f>Calculations!$B$73:$B$78</c:f>
              <c:numCache>
                <c:formatCode>0.00</c:formatCode>
                <c:ptCount val="6"/>
                <c:pt idx="0">
                  <c:v>0</c:v>
                </c:pt>
                <c:pt idx="1">
                  <c:v>5495.6875000000009</c:v>
                </c:pt>
                <c:pt idx="2">
                  <c:v>11584.731957549837</c:v>
                </c:pt>
                <c:pt idx="3">
                  <c:v>57609.439586985631</c:v>
                </c:pt>
                <c:pt idx="4">
                  <c:v>111266.31150350404</c:v>
                </c:pt>
                <c:pt idx="5">
                  <c:v>1122351.3192758383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2D-4C69-A6F2-42F5D0005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Calculations!$A$81</c:f>
              <c:strCache>
                <c:ptCount val="1"/>
                <c:pt idx="0">
                  <c:v>Ni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Calculations!$D$83:$D$88</c:f>
              <c:numCache>
                <c:formatCode>General</c:formatCode>
                <c:ptCount val="6"/>
                <c:pt idx="0">
                  <c:v>0</c:v>
                </c:pt>
                <c:pt idx="1">
                  <c:v>5.7980292985958096E-2</c:v>
                </c:pt>
                <c:pt idx="2">
                  <c:v>0.11632690611352922</c:v>
                </c:pt>
                <c:pt idx="3">
                  <c:v>0.57930756815170759</c:v>
                </c:pt>
                <c:pt idx="4">
                  <c:v>1.1575038725380062</c:v>
                </c:pt>
                <c:pt idx="5">
                  <c:v>11.58695691587028</c:v>
                </c:pt>
              </c:numCache>
            </c:numRef>
          </c:xVal>
          <c:yVal>
            <c:numRef>
              <c:f>Calculations!$B$83:$B$88</c:f>
              <c:numCache>
                <c:formatCode>0.00</c:formatCode>
                <c:ptCount val="6"/>
                <c:pt idx="0">
                  <c:v>0</c:v>
                </c:pt>
                <c:pt idx="1">
                  <c:v>2775.1205000000004</c:v>
                </c:pt>
                <c:pt idx="2">
                  <c:v>4229.4697486568539</c:v>
                </c:pt>
                <c:pt idx="3">
                  <c:v>15294.376937301398</c:v>
                </c:pt>
                <c:pt idx="4">
                  <c:v>28404.476862837186</c:v>
                </c:pt>
                <c:pt idx="5">
                  <c:v>269230.32005263306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0D-40B0-A81F-AFF7900E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Calculations!$A$91</c:f>
              <c:strCache>
                <c:ptCount val="1"/>
                <c:pt idx="0">
                  <c:v>Sr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Calculations!$D$93:$D$98</c:f>
              <c:numCache>
                <c:formatCode>General</c:formatCode>
                <c:ptCount val="6"/>
                <c:pt idx="0">
                  <c:v>0</c:v>
                </c:pt>
                <c:pt idx="1">
                  <c:v>0.5837905303310047</c:v>
                </c:pt>
                <c:pt idx="2">
                  <c:v>1.1712694557826582</c:v>
                </c:pt>
                <c:pt idx="3">
                  <c:v>5.8329176176801196</c:v>
                </c:pt>
                <c:pt idx="4">
                  <c:v>11.65464617042911</c:v>
                </c:pt>
                <c:pt idx="5">
                  <c:v>116.66646328394086</c:v>
                </c:pt>
              </c:numCache>
            </c:numRef>
          </c:xVal>
          <c:yVal>
            <c:numRef>
              <c:f>Calculations!$B$93:$B$98</c:f>
              <c:numCache>
                <c:formatCode>0.00</c:formatCode>
                <c:ptCount val="6"/>
                <c:pt idx="0">
                  <c:v>0</c:v>
                </c:pt>
                <c:pt idx="1">
                  <c:v>72892.547000000006</c:v>
                </c:pt>
                <c:pt idx="2">
                  <c:v>147576.07195944129</c:v>
                </c:pt>
                <c:pt idx="3">
                  <c:v>755387.69306474202</c:v>
                </c:pt>
                <c:pt idx="4">
                  <c:v>1507976.7462195545</c:v>
                </c:pt>
                <c:pt idx="5">
                  <c:v>14771692.507107109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BE-40B5-BF8B-1F3AF5C6A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Calculations!$A$100</c:f>
              <c:strCache>
                <c:ptCount val="1"/>
                <c:pt idx="0">
                  <c:v>Cs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Calculations!$D$102:$D$107</c:f>
              <c:numCache>
                <c:formatCode>General</c:formatCode>
                <c:ptCount val="6"/>
                <c:pt idx="0">
                  <c:v>0</c:v>
                </c:pt>
                <c:pt idx="1">
                  <c:v>5.6903349792945812E-2</c:v>
                </c:pt>
                <c:pt idx="2">
                  <c:v>0.11416621558832811</c:v>
                </c:pt>
                <c:pt idx="3">
                  <c:v>0.56854733721716288</c:v>
                </c:pt>
                <c:pt idx="4">
                  <c:v>1.1360040516123504</c:v>
                </c:pt>
                <c:pt idx="5">
                  <c:v>11.371737334601606</c:v>
                </c:pt>
              </c:numCache>
            </c:numRef>
          </c:xVal>
          <c:yVal>
            <c:numRef>
              <c:f>Calculations!$B$102:$B$107</c:f>
              <c:numCache>
                <c:formatCode>0.00</c:formatCode>
                <c:ptCount val="6"/>
                <c:pt idx="0">
                  <c:v>0</c:v>
                </c:pt>
                <c:pt idx="1">
                  <c:v>6212.7595000000001</c:v>
                </c:pt>
                <c:pt idx="2">
                  <c:v>13660.653530614269</c:v>
                </c:pt>
                <c:pt idx="3">
                  <c:v>73220.606924911481</c:v>
                </c:pt>
                <c:pt idx="4">
                  <c:v>152742.98433293894</c:v>
                </c:pt>
                <c:pt idx="5">
                  <c:v>1592210.6980662108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4B-40EA-A569-27F441660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62671082423711E-2"/>
          <c:y val="0.27023679417122043"/>
          <c:w val="0.91562903134962204"/>
          <c:h val="0.64961748633879779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Calculations!$A$109</c:f>
              <c:strCache>
                <c:ptCount val="1"/>
                <c:pt idx="0">
                  <c:v>Eu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Calculations!$D$111:$D$116</c:f>
              <c:numCache>
                <c:formatCode>General</c:formatCode>
                <c:ptCount val="6"/>
                <c:pt idx="0">
                  <c:v>0</c:v>
                </c:pt>
                <c:pt idx="1">
                  <c:v>5.9930433362493832E-2</c:v>
                </c:pt>
                <c:pt idx="2">
                  <c:v>0.12023950787537983</c:v>
                </c:pt>
                <c:pt idx="3">
                  <c:v>0.59879231065480221</c:v>
                </c:pt>
                <c:pt idx="4">
                  <c:v>1.1964359807006801</c:v>
                </c:pt>
                <c:pt idx="5">
                  <c:v>11.976678860329773</c:v>
                </c:pt>
              </c:numCache>
            </c:numRef>
          </c:xVal>
          <c:yVal>
            <c:numRef>
              <c:f>Calculations!$B$111:$B$116</c:f>
              <c:numCache>
                <c:formatCode>0.00</c:formatCode>
                <c:ptCount val="6"/>
                <c:pt idx="0">
                  <c:v>0</c:v>
                </c:pt>
                <c:pt idx="1">
                  <c:v>4535.8040000000001</c:v>
                </c:pt>
                <c:pt idx="2">
                  <c:v>8743.2502685395521</c:v>
                </c:pt>
                <c:pt idx="3">
                  <c:v>44047.502252537757</c:v>
                </c:pt>
                <c:pt idx="4">
                  <c:v>90623.584416623067</c:v>
                </c:pt>
                <c:pt idx="5">
                  <c:v>935177.88559676043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CA-426D-8CED-E707AB965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Calculations!$A$118</c:f>
              <c:strCache>
                <c:ptCount val="1"/>
                <c:pt idx="0">
                  <c:v>Pb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Calculations!$D$120:$D$125</c:f>
              <c:numCache>
                <c:formatCode>General</c:formatCode>
                <c:ptCount val="6"/>
                <c:pt idx="0">
                  <c:v>0</c:v>
                </c:pt>
                <c:pt idx="1">
                  <c:v>0.5845764077961757</c:v>
                </c:pt>
                <c:pt idx="2">
                  <c:v>1.1728461758956428</c:v>
                </c:pt>
                <c:pt idx="3">
                  <c:v>5.8407696780918146</c:v>
                </c:pt>
                <c:pt idx="4">
                  <c:v>11.670335228942426</c:v>
                </c:pt>
                <c:pt idx="5">
                  <c:v>116.82351541081259</c:v>
                </c:pt>
              </c:numCache>
            </c:numRef>
          </c:xVal>
          <c:yVal>
            <c:numRef>
              <c:f>Calculations!$B$120:$B$125</c:f>
              <c:numCache>
                <c:formatCode>0.00</c:formatCode>
                <c:ptCount val="6"/>
                <c:pt idx="0">
                  <c:v>0</c:v>
                </c:pt>
                <c:pt idx="1">
                  <c:v>27816.307999999994</c:v>
                </c:pt>
                <c:pt idx="2">
                  <c:v>60624.890968162435</c:v>
                </c:pt>
                <c:pt idx="3">
                  <c:v>313238.95363582479</c:v>
                </c:pt>
                <c:pt idx="4">
                  <c:v>647300.67931696889</c:v>
                </c:pt>
                <c:pt idx="5">
                  <c:v>6635798.2386528235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EB-4F5C-8160-BCAF9F02B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Sheet1!$T$1</c:f>
              <c:strCache>
                <c:ptCount val="1"/>
                <c:pt idx="0">
                  <c:v>44 -&gt; 44  Ca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Sheet1!$AB$3:$AB$8</c:f>
              <c:numCache>
                <c:formatCode>0.00</c:formatCode>
                <c:ptCount val="6"/>
                <c:pt idx="0">
                  <c:v>0</c:v>
                </c:pt>
                <c:pt idx="1">
                  <c:v>0.59610261061868564</c:v>
                </c:pt>
                <c:pt idx="2">
                  <c:v>1.1959714042194167</c:v>
                </c:pt>
                <c:pt idx="3">
                  <c:v>5.9559332307966733</c:v>
                </c:pt>
                <c:pt idx="4">
                  <c:v>11.900441420471068</c:v>
                </c:pt>
                <c:pt idx="5">
                  <c:v>119.1269466049314</c:v>
                </c:pt>
              </c:numCache>
            </c:numRef>
          </c:xVal>
          <c:yVal>
            <c:numRef>
              <c:f>Sheet1!$Y$3:$Y$8</c:f>
              <c:numCache>
                <c:formatCode>0.00</c:formatCode>
                <c:ptCount val="6"/>
                <c:pt idx="0">
                  <c:v>0</c:v>
                </c:pt>
                <c:pt idx="1">
                  <c:v>-18834.591</c:v>
                </c:pt>
                <c:pt idx="2">
                  <c:v>-28579.788092316427</c:v>
                </c:pt>
                <c:pt idx="3">
                  <c:v>60424.102301534513</c:v>
                </c:pt>
                <c:pt idx="4">
                  <c:v>29566.002763037704</c:v>
                </c:pt>
                <c:pt idx="5">
                  <c:v>303990.69887148717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E-4F3B-8D0A-CC119E96E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Calculations!$A$127</c:f>
              <c:strCache>
                <c:ptCount val="1"/>
                <c:pt idx="0">
                  <c:v>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Calculations!$D$129:$D$134</c:f>
              <c:numCache>
                <c:formatCode>General</c:formatCode>
                <c:ptCount val="6"/>
                <c:pt idx="0">
                  <c:v>0</c:v>
                </c:pt>
                <c:pt idx="1">
                  <c:v>5.8806919653026965E-2</c:v>
                </c:pt>
                <c:pt idx="2">
                  <c:v>0.11798538208422409</c:v>
                </c:pt>
                <c:pt idx="3">
                  <c:v>0.58756677243660149</c:v>
                </c:pt>
                <c:pt idx="4">
                  <c:v>1.17400643778905</c:v>
                </c:pt>
                <c:pt idx="5">
                  <c:v>11.752152486357588</c:v>
                </c:pt>
              </c:numCache>
            </c:numRef>
          </c:xVal>
          <c:yVal>
            <c:numRef>
              <c:f>Calculations!$B$129:$B$134</c:f>
              <c:numCache>
                <c:formatCode>0.00</c:formatCode>
                <c:ptCount val="6"/>
                <c:pt idx="0">
                  <c:v>0</c:v>
                </c:pt>
                <c:pt idx="1">
                  <c:v>6016.1360000000004</c:v>
                </c:pt>
                <c:pt idx="2">
                  <c:v>12144.993780331926</c:v>
                </c:pt>
                <c:pt idx="3">
                  <c:v>62269.673390602205</c:v>
                </c:pt>
                <c:pt idx="4">
                  <c:v>123905.27735977797</c:v>
                </c:pt>
                <c:pt idx="5">
                  <c:v>1252079.3757191324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8-484D-8B86-5C76CF5FA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23616"/>
        <c:axId val="274023944"/>
      </c:scatterChart>
      <c:valAx>
        <c:axId val="27402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944"/>
        <c:crosses val="autoZero"/>
        <c:crossBetween val="midCat"/>
      </c:valAx>
      <c:valAx>
        <c:axId val="27402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02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Sheet1!$AF$1</c:f>
              <c:strCache>
                <c:ptCount val="1"/>
                <c:pt idx="0">
                  <c:v>56 -&gt; 56  Fe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Sheet1!$AN$3:$AN$8</c:f>
              <c:numCache>
                <c:formatCode>0.0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Sheet1!$AK$3:$AK$8</c:f>
              <c:numCache>
                <c:formatCode>0.00</c:formatCode>
                <c:ptCount val="6"/>
                <c:pt idx="0">
                  <c:v>0</c:v>
                </c:pt>
                <c:pt idx="1">
                  <c:v>-148008.90899999999</c:v>
                </c:pt>
                <c:pt idx="2">
                  <c:v>-65942.927360434056</c:v>
                </c:pt>
                <c:pt idx="3">
                  <c:v>305543.81921668327</c:v>
                </c:pt>
                <c:pt idx="4">
                  <c:v>699627.31264807982</c:v>
                </c:pt>
                <c:pt idx="5">
                  <c:v>8252354.836660834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10-4631-BD33-1885BA981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Sheet1!$AR$1</c:f>
              <c:strCache>
                <c:ptCount val="1"/>
                <c:pt idx="0">
                  <c:v>56 -&gt; 56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Sheet1!$AZ$3:$AZ$8</c:f>
              <c:numCache>
                <c:formatCode>0.0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Sheet1!$AW$3:$AW$8</c:f>
              <c:numCache>
                <c:formatCode>0.00</c:formatCode>
                <c:ptCount val="6"/>
                <c:pt idx="0">
                  <c:v>0</c:v>
                </c:pt>
                <c:pt idx="1">
                  <c:v>-85918.918000000005</c:v>
                </c:pt>
                <c:pt idx="2">
                  <c:v>-65897.879229960759</c:v>
                </c:pt>
                <c:pt idx="3">
                  <c:v>250809.49240220326</c:v>
                </c:pt>
                <c:pt idx="4">
                  <c:v>541635.71022818401</c:v>
                </c:pt>
                <c:pt idx="5">
                  <c:v>5539095.3138501132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A1-4AC2-A3A8-DA1F468F5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Sheet1!$BD$1</c:f>
              <c:strCache>
                <c:ptCount val="1"/>
                <c:pt idx="0">
                  <c:v>56 -&gt; 72  Fe  [ MSMS O2 ]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Sheet1!$BL$3:$BL$8</c:f>
              <c:numCache>
                <c:formatCode>0.0</c:formatCode>
                <c:ptCount val="6"/>
                <c:pt idx="0">
                  <c:v>0</c:v>
                </c:pt>
                <c:pt idx="1">
                  <c:v>0.60978269982721978</c:v>
                </c:pt>
                <c:pt idx="2">
                  <c:v>1.2234180135935926</c:v>
                </c:pt>
                <c:pt idx="3">
                  <c:v>6.0926172453706204</c:v>
                </c:pt>
                <c:pt idx="4">
                  <c:v>12.173547253851018</c:v>
                </c:pt>
                <c:pt idx="5">
                  <c:v>121.86081696158753</c:v>
                </c:pt>
              </c:numCache>
            </c:numRef>
          </c:xVal>
          <c:yVal>
            <c:numRef>
              <c:f>Sheet1!$BI$3:$BI$8</c:f>
              <c:numCache>
                <c:formatCode>0.00</c:formatCode>
                <c:ptCount val="6"/>
                <c:pt idx="0">
                  <c:v>0</c:v>
                </c:pt>
                <c:pt idx="1">
                  <c:v>19131.777857142853</c:v>
                </c:pt>
                <c:pt idx="2">
                  <c:v>28203.799428970189</c:v>
                </c:pt>
                <c:pt idx="3">
                  <c:v>145590.92837795542</c:v>
                </c:pt>
                <c:pt idx="4">
                  <c:v>260768.77964793201</c:v>
                </c:pt>
                <c:pt idx="5">
                  <c:v>2454365.7826865939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4B-406B-AB2B-423D5E906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Sheet1!$BP$1</c:f>
              <c:strCache>
                <c:ptCount val="1"/>
                <c:pt idx="0">
                  <c:v>59 -&gt; 59  Co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Sheet1!$BX$3:$BX$8</c:f>
              <c:numCache>
                <c:formatCode>0.0</c:formatCode>
                <c:ptCount val="6"/>
                <c:pt idx="0">
                  <c:v>0</c:v>
                </c:pt>
                <c:pt idx="1">
                  <c:v>5.879527702391333E-2</c:v>
                </c:pt>
                <c:pt idx="2">
                  <c:v>0.11796202326773546</c:v>
                </c:pt>
                <c:pt idx="3">
                  <c:v>0.58745044561568749</c:v>
                </c:pt>
                <c:pt idx="4">
                  <c:v>1.1737740072925567</c:v>
                </c:pt>
                <c:pt idx="5">
                  <c:v>11.749825788181711</c:v>
                </c:pt>
              </c:numCache>
            </c:numRef>
          </c:xVal>
          <c:yVal>
            <c:numRef>
              <c:f>Sheet1!$BU$3:$BU$8</c:f>
              <c:numCache>
                <c:formatCode>0.00</c:formatCode>
                <c:ptCount val="6"/>
                <c:pt idx="0">
                  <c:v>0</c:v>
                </c:pt>
                <c:pt idx="1">
                  <c:v>5722.4294285714286</c:v>
                </c:pt>
                <c:pt idx="2">
                  <c:v>11914.159390775227</c:v>
                </c:pt>
                <c:pt idx="3">
                  <c:v>58459.588570992586</c:v>
                </c:pt>
                <c:pt idx="4">
                  <c:v>106704.45101050752</c:v>
                </c:pt>
                <c:pt idx="5">
                  <c:v>1036208.736063725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14-4D08-BF87-ED4D3F7E1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Sheet1!$CB$1</c:f>
              <c:strCache>
                <c:ptCount val="1"/>
                <c:pt idx="0">
                  <c:v>60 -&gt; 60  Ni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Sheet1!$CJ$3:$CJ$8</c:f>
              <c:numCache>
                <c:formatCode>0.0</c:formatCode>
                <c:ptCount val="6"/>
                <c:pt idx="0">
                  <c:v>0</c:v>
                </c:pt>
                <c:pt idx="1">
                  <c:v>5.7980292985958096E-2</c:v>
                </c:pt>
                <c:pt idx="2">
                  <c:v>0.11632690611352922</c:v>
                </c:pt>
                <c:pt idx="3">
                  <c:v>0.57930756815170759</c:v>
                </c:pt>
                <c:pt idx="4">
                  <c:v>1.1575038725380062</c:v>
                </c:pt>
                <c:pt idx="5">
                  <c:v>11.58695691587028</c:v>
                </c:pt>
              </c:numCache>
            </c:numRef>
          </c:xVal>
          <c:yVal>
            <c:numRef>
              <c:f>Sheet1!$CG$3:$CG$8</c:f>
              <c:numCache>
                <c:formatCode>0.00</c:formatCode>
                <c:ptCount val="6"/>
                <c:pt idx="0">
                  <c:v>0</c:v>
                </c:pt>
                <c:pt idx="1">
                  <c:v>3684.9190408163267</c:v>
                </c:pt>
                <c:pt idx="2">
                  <c:v>5172.9248260236618</c:v>
                </c:pt>
                <c:pt idx="3">
                  <c:v>16330.775090678961</c:v>
                </c:pt>
                <c:pt idx="4">
                  <c:v>27970.237326932151</c:v>
                </c:pt>
                <c:pt idx="5">
                  <c:v>249199.08534075707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9-4CF1-AB61-16455D613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Sheet1!$CN$1</c:f>
              <c:strCache>
                <c:ptCount val="1"/>
                <c:pt idx="0">
                  <c:v>88 -&gt; 88  Sr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Sheet1!$CV$3:$CV$8</c:f>
              <c:numCache>
                <c:formatCode>0.0</c:formatCode>
                <c:ptCount val="6"/>
                <c:pt idx="0">
                  <c:v>0</c:v>
                </c:pt>
                <c:pt idx="1">
                  <c:v>0.5837905303310047</c:v>
                </c:pt>
                <c:pt idx="2">
                  <c:v>1.1712694557826582</c:v>
                </c:pt>
                <c:pt idx="3">
                  <c:v>5.8329176176801196</c:v>
                </c:pt>
                <c:pt idx="4">
                  <c:v>11.65464617042911</c:v>
                </c:pt>
                <c:pt idx="5">
                  <c:v>116.66646328394086</c:v>
                </c:pt>
              </c:numCache>
            </c:numRef>
          </c:xVal>
          <c:yVal>
            <c:numRef>
              <c:f>Sheet1!$CS$3:$CS$8</c:f>
              <c:numCache>
                <c:formatCode>0.00</c:formatCode>
                <c:ptCount val="6"/>
                <c:pt idx="0">
                  <c:v>0</c:v>
                </c:pt>
                <c:pt idx="1">
                  <c:v>76677.488326530613</c:v>
                </c:pt>
                <c:pt idx="2">
                  <c:v>152656.90030754084</c:v>
                </c:pt>
                <c:pt idx="3">
                  <c:v>767116.86275982345</c:v>
                </c:pt>
                <c:pt idx="4">
                  <c:v>1446651.1895899402</c:v>
                </c:pt>
                <c:pt idx="5">
                  <c:v>13638394.416131955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B-404E-BAE1-A30725C12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Sheet1!$CZ$1</c:f>
              <c:strCache>
                <c:ptCount val="1"/>
                <c:pt idx="0">
                  <c:v>133 -&gt; 133  Cs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Sheet1!$DH$3:$DH$8</c:f>
              <c:numCache>
                <c:formatCode>0.0</c:formatCode>
                <c:ptCount val="6"/>
                <c:pt idx="0">
                  <c:v>0</c:v>
                </c:pt>
                <c:pt idx="1">
                  <c:v>5.6903349792945812E-2</c:v>
                </c:pt>
                <c:pt idx="2">
                  <c:v>0.11416621558832811</c:v>
                </c:pt>
                <c:pt idx="3">
                  <c:v>0.56854733721716288</c:v>
                </c:pt>
                <c:pt idx="4">
                  <c:v>1.1360040516123504</c:v>
                </c:pt>
                <c:pt idx="5">
                  <c:v>11.371737334601606</c:v>
                </c:pt>
              </c:numCache>
            </c:numRef>
          </c:xVal>
          <c:yVal>
            <c:numRef>
              <c:f>Sheet1!$DE$3:$DE$8</c:f>
              <c:numCache>
                <c:formatCode>0.00</c:formatCode>
                <c:ptCount val="6"/>
                <c:pt idx="0">
                  <c:v>0</c:v>
                </c:pt>
                <c:pt idx="1">
                  <c:v>7568.5035306122454</c:v>
                </c:pt>
                <c:pt idx="2">
                  <c:v>15147.178665835621</c:v>
                </c:pt>
                <c:pt idx="3">
                  <c:v>75354.105058494111</c:v>
                </c:pt>
                <c:pt idx="4">
                  <c:v>147468.54249683121</c:v>
                </c:pt>
                <c:pt idx="5">
                  <c:v>1470965.5397007517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7-4AF4-9ABC-225209961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74144"/>
        <c:axId val="606370208"/>
      </c:scatterChart>
      <c:valAx>
        <c:axId val="60637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0208"/>
        <c:crosses val="autoZero"/>
        <c:crossBetween val="midCat"/>
      </c:valAx>
      <c:valAx>
        <c:axId val="6063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37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444500</xdr:colOff>
      <xdr:row>46</xdr:row>
      <xdr:rowOff>168275</xdr:rowOff>
    </xdr:from>
    <xdr:to>
      <xdr:col>14</xdr:col>
      <xdr:colOff>571510</xdr:colOff>
      <xdr:row>61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254000</xdr:colOff>
      <xdr:row>46</xdr:row>
      <xdr:rowOff>174625</xdr:rowOff>
    </xdr:from>
    <xdr:to>
      <xdr:col>26</xdr:col>
      <xdr:colOff>714385</xdr:colOff>
      <xdr:row>61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777875</xdr:colOff>
      <xdr:row>47</xdr:row>
      <xdr:rowOff>15875</xdr:rowOff>
    </xdr:from>
    <xdr:to>
      <xdr:col>39</xdr:col>
      <xdr:colOff>381010</xdr:colOff>
      <xdr:row>61</xdr:row>
      <xdr:rowOff>92075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158750</xdr:colOff>
      <xdr:row>47</xdr:row>
      <xdr:rowOff>31750</xdr:rowOff>
    </xdr:from>
    <xdr:to>
      <xdr:col>51</xdr:col>
      <xdr:colOff>650885</xdr:colOff>
      <xdr:row>61</xdr:row>
      <xdr:rowOff>107950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57</xdr:col>
      <xdr:colOff>238125</xdr:colOff>
      <xdr:row>47</xdr:row>
      <xdr:rowOff>31750</xdr:rowOff>
    </xdr:from>
    <xdr:to>
      <xdr:col>64</xdr:col>
      <xdr:colOff>63510</xdr:colOff>
      <xdr:row>61</xdr:row>
      <xdr:rowOff>107950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70</xdr:col>
      <xdr:colOff>47625</xdr:colOff>
      <xdr:row>46</xdr:row>
      <xdr:rowOff>142875</xdr:rowOff>
    </xdr:from>
    <xdr:to>
      <xdr:col>76</xdr:col>
      <xdr:colOff>285760</xdr:colOff>
      <xdr:row>61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82</xdr:col>
      <xdr:colOff>476250</xdr:colOff>
      <xdr:row>46</xdr:row>
      <xdr:rowOff>63500</xdr:rowOff>
    </xdr:from>
    <xdr:to>
      <xdr:col>88</xdr:col>
      <xdr:colOff>714385</xdr:colOff>
      <xdr:row>60</xdr:row>
      <xdr:rowOff>139700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94</xdr:col>
      <xdr:colOff>31750</xdr:colOff>
      <xdr:row>46</xdr:row>
      <xdr:rowOff>111125</xdr:rowOff>
    </xdr:from>
    <xdr:to>
      <xdr:col>100</xdr:col>
      <xdr:colOff>269885</xdr:colOff>
      <xdr:row>60</xdr:row>
      <xdr:rowOff>187325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106</xdr:col>
      <xdr:colOff>47625</xdr:colOff>
      <xdr:row>47</xdr:row>
      <xdr:rowOff>15875</xdr:rowOff>
    </xdr:from>
    <xdr:to>
      <xdr:col>112</xdr:col>
      <xdr:colOff>285760</xdr:colOff>
      <xdr:row>61</xdr:row>
      <xdr:rowOff>92075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117</xdr:col>
      <xdr:colOff>158750</xdr:colOff>
      <xdr:row>47</xdr:row>
      <xdr:rowOff>31750</xdr:rowOff>
    </xdr:from>
    <xdr:to>
      <xdr:col>123</xdr:col>
      <xdr:colOff>650885</xdr:colOff>
      <xdr:row>61</xdr:row>
      <xdr:rowOff>107950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128</xdr:col>
      <xdr:colOff>714375</xdr:colOff>
      <xdr:row>46</xdr:row>
      <xdr:rowOff>158750</xdr:rowOff>
    </xdr:from>
    <xdr:to>
      <xdr:col>135</xdr:col>
      <xdr:colOff>317510</xdr:colOff>
      <xdr:row>61</xdr:row>
      <xdr:rowOff>44450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140</xdr:col>
      <xdr:colOff>714375</xdr:colOff>
      <xdr:row>47</xdr:row>
      <xdr:rowOff>0</xdr:rowOff>
    </xdr:from>
    <xdr:to>
      <xdr:col>147</xdr:col>
      <xdr:colOff>317510</xdr:colOff>
      <xdr:row>61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59</xdr:row>
      <xdr:rowOff>76200</xdr:rowOff>
    </xdr:from>
    <xdr:to>
      <xdr:col>19</xdr:col>
      <xdr:colOff>409575</xdr:colOff>
      <xdr:row>69</xdr:row>
      <xdr:rowOff>31296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69</xdr:row>
      <xdr:rowOff>85725</xdr:rowOff>
    </xdr:from>
    <xdr:to>
      <xdr:col>19</xdr:col>
      <xdr:colOff>390525</xdr:colOff>
      <xdr:row>79</xdr:row>
      <xdr:rowOff>40821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76201</xdr:colOff>
      <xdr:row>79</xdr:row>
      <xdr:rowOff>57150</xdr:rowOff>
    </xdr:from>
    <xdr:to>
      <xdr:col>19</xdr:col>
      <xdr:colOff>38101</xdr:colOff>
      <xdr:row>88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</xdr:colOff>
      <xdr:row>89</xdr:row>
      <xdr:rowOff>76200</xdr:rowOff>
    </xdr:from>
    <xdr:to>
      <xdr:col>17</xdr:col>
      <xdr:colOff>533400</xdr:colOff>
      <xdr:row>98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581025</xdr:colOff>
      <xdr:row>98</xdr:row>
      <xdr:rowOff>104775</xdr:rowOff>
    </xdr:from>
    <xdr:to>
      <xdr:col>17</xdr:col>
      <xdr:colOff>542925</xdr:colOff>
      <xdr:row>107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542925</xdr:colOff>
      <xdr:row>107</xdr:row>
      <xdr:rowOff>171450</xdr:rowOff>
    </xdr:from>
    <xdr:to>
      <xdr:col>17</xdr:col>
      <xdr:colOff>504825</xdr:colOff>
      <xdr:row>117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371475</xdr:colOff>
      <xdr:row>117</xdr:row>
      <xdr:rowOff>9525</xdr:rowOff>
    </xdr:from>
    <xdr:to>
      <xdr:col>17</xdr:col>
      <xdr:colOff>333375</xdr:colOff>
      <xdr:row>126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123825</xdr:colOff>
      <xdr:row>126</xdr:row>
      <xdr:rowOff>85725</xdr:rowOff>
    </xdr:from>
    <xdr:to>
      <xdr:col>19</xdr:col>
      <xdr:colOff>85725</xdr:colOff>
      <xdr:row>135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I97"/>
  <sheetViews>
    <sheetView zoomScale="70" zoomScaleNormal="70" workbookViewId="0">
      <pane xSplit="7" ySplit="2" topLeftCell="X54" activePane="bottomRight" state="frozen"/>
      <selection pane="topRight" activeCell="H1" sqref="H1"/>
      <selection pane="bottomLeft" activeCell="A3" sqref="A3"/>
      <selection pane="bottomRight" activeCell="AO97" sqref="AO97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21.28515625" customWidth="1"/>
    <col min="8" max="8" width="9.7109375" hidden="1" customWidth="1"/>
    <col min="9" max="9" width="9" hidden="1" customWidth="1"/>
    <col min="10" max="10" width="11.140625" hidden="1" customWidth="1"/>
    <col min="11" max="11" width="10.7109375" hidden="1" customWidth="1"/>
    <col min="12" max="12" width="9" hidden="1" customWidth="1"/>
    <col min="13" max="13" width="11.140625" hidden="1" customWidth="1"/>
    <col min="14" max="14" width="12.7109375" hidden="1" customWidth="1"/>
    <col min="15" max="15" width="9" hidden="1" customWidth="1"/>
    <col min="16" max="16" width="11.140625" hidden="1" customWidth="1"/>
    <col min="17" max="17" width="11.7109375" hidden="1" customWidth="1"/>
    <col min="18" max="18" width="9" hidden="1" customWidth="1"/>
    <col min="19" max="19" width="11.140625" hidden="1" customWidth="1"/>
    <col min="20" max="20" width="11.7109375" customWidth="1"/>
    <col min="21" max="21" width="9" customWidth="1"/>
    <col min="22" max="22" width="11.140625" customWidth="1"/>
    <col min="23" max="23" width="11.7109375" customWidth="1"/>
    <col min="24" max="24" width="9" customWidth="1"/>
    <col min="25" max="25" width="11.140625" customWidth="1"/>
    <col min="26" max="26" width="10.7109375" customWidth="1"/>
    <col min="27" max="27" width="9" customWidth="1"/>
    <col min="28" max="28" width="11.140625" customWidth="1"/>
    <col min="29" max="29" width="12.7109375" customWidth="1"/>
    <col min="30" max="30" width="9" customWidth="1"/>
    <col min="31" max="31" width="11.140625" customWidth="1"/>
    <col min="32" max="32" width="11.7109375" customWidth="1"/>
    <col min="33" max="33" width="9" customWidth="1"/>
    <col min="34" max="34" width="11.140625" customWidth="1"/>
    <col min="35" max="35" width="10.7109375" customWidth="1"/>
    <col min="36" max="36" width="9" customWidth="1"/>
    <col min="37" max="37" width="11.140625" customWidth="1"/>
    <col min="38" max="38" width="11.7109375" customWidth="1"/>
    <col min="39" max="39" width="9" customWidth="1"/>
    <col min="40" max="40" width="11.140625" customWidth="1"/>
    <col min="41" max="41" width="11.7109375" customWidth="1"/>
    <col min="42" max="42" width="9" customWidth="1"/>
    <col min="43" max="43" width="11.140625" customWidth="1"/>
    <col min="44" max="44" width="11.7109375" customWidth="1"/>
    <col min="45" max="45" width="9" customWidth="1"/>
    <col min="46" max="46" width="15.140625" customWidth="1"/>
    <col min="47" max="47" width="11.7109375" customWidth="1"/>
    <col min="48" max="48" width="9" customWidth="1"/>
    <col min="49" max="49" width="15.140625" customWidth="1"/>
    <col min="50" max="50" width="10.7109375" customWidth="1"/>
    <col min="51" max="51" width="9" customWidth="1"/>
    <col min="52" max="52" width="15.140625" customWidth="1"/>
    <col min="53" max="53" width="9.7109375" customWidth="1"/>
    <col min="54" max="54" width="9" customWidth="1"/>
    <col min="55" max="55" width="15.140625" customWidth="1"/>
    <col min="56" max="56" width="10.7109375" customWidth="1"/>
    <col min="57" max="57" width="9" customWidth="1"/>
    <col min="58" max="58" width="15.140625" customWidth="1"/>
    <col min="59" max="59" width="10.7109375" customWidth="1"/>
    <col min="60" max="60" width="9" customWidth="1"/>
    <col min="61" max="61" width="15.28515625" customWidth="1"/>
  </cols>
  <sheetData>
    <row r="1" spans="1:61" ht="18" customHeight="1" x14ac:dyDescent="0.25">
      <c r="A1" s="148" t="s">
        <v>28</v>
      </c>
      <c r="B1" s="149"/>
      <c r="C1" s="149"/>
      <c r="D1" s="149"/>
      <c r="E1" s="149"/>
      <c r="F1" s="149"/>
      <c r="G1" s="150"/>
      <c r="H1" s="148" t="s">
        <v>188</v>
      </c>
      <c r="I1" s="149"/>
      <c r="J1" s="150"/>
      <c r="K1" s="148" t="s">
        <v>6</v>
      </c>
      <c r="L1" s="149"/>
      <c r="M1" s="150"/>
      <c r="N1" s="148" t="s">
        <v>61</v>
      </c>
      <c r="O1" s="149"/>
      <c r="P1" s="150"/>
      <c r="Q1" s="148" t="s">
        <v>132</v>
      </c>
      <c r="R1" s="149"/>
      <c r="S1" s="150"/>
      <c r="T1" s="148" t="s">
        <v>21</v>
      </c>
      <c r="U1" s="149"/>
      <c r="V1" s="150"/>
      <c r="W1" s="148" t="s">
        <v>69</v>
      </c>
      <c r="X1" s="149"/>
      <c r="Y1" s="150"/>
      <c r="Z1" s="148" t="s">
        <v>45</v>
      </c>
      <c r="AA1" s="149"/>
      <c r="AB1" s="150"/>
      <c r="AC1" s="148" t="s">
        <v>54</v>
      </c>
      <c r="AD1" s="149"/>
      <c r="AE1" s="150"/>
      <c r="AF1" s="148" t="s">
        <v>121</v>
      </c>
      <c r="AG1" s="149"/>
      <c r="AH1" s="150"/>
      <c r="AI1" s="148" t="s">
        <v>12</v>
      </c>
      <c r="AJ1" s="149"/>
      <c r="AK1" s="150"/>
      <c r="AL1" s="148" t="s">
        <v>16</v>
      </c>
      <c r="AM1" s="149"/>
      <c r="AN1" s="150"/>
      <c r="AO1" s="148" t="s">
        <v>50</v>
      </c>
      <c r="AP1" s="149"/>
      <c r="AQ1" s="150"/>
      <c r="AR1" s="148" t="s">
        <v>141</v>
      </c>
      <c r="AS1" s="149"/>
      <c r="AT1" s="150"/>
      <c r="AU1" s="148" t="s">
        <v>67</v>
      </c>
      <c r="AV1" s="149"/>
      <c r="AW1" s="150"/>
      <c r="AX1" s="148" t="s">
        <v>92</v>
      </c>
      <c r="AY1" s="149"/>
      <c r="AZ1" s="150"/>
      <c r="BA1" s="148" t="s">
        <v>10</v>
      </c>
      <c r="BB1" s="149"/>
      <c r="BC1" s="150"/>
      <c r="BD1" s="148" t="s">
        <v>160</v>
      </c>
      <c r="BE1" s="149"/>
      <c r="BF1" s="150"/>
      <c r="BG1" s="148" t="s">
        <v>63</v>
      </c>
      <c r="BH1" s="149"/>
      <c r="BI1" s="150"/>
    </row>
    <row r="2" spans="1:61" ht="18" customHeight="1" x14ac:dyDescent="0.25">
      <c r="A2" s="4" t="s">
        <v>158</v>
      </c>
      <c r="B2" s="4" t="s">
        <v>189</v>
      </c>
      <c r="C2" s="4" t="s">
        <v>72</v>
      </c>
      <c r="D2" s="4" t="s">
        <v>93</v>
      </c>
      <c r="E2" s="4" t="s">
        <v>90</v>
      </c>
      <c r="F2" s="4" t="s">
        <v>29</v>
      </c>
      <c r="G2" s="4" t="s">
        <v>144</v>
      </c>
      <c r="H2" s="4" t="s">
        <v>139</v>
      </c>
      <c r="I2" s="4" t="s">
        <v>136</v>
      </c>
      <c r="J2" s="4" t="s">
        <v>170</v>
      </c>
      <c r="K2" s="4" t="s">
        <v>139</v>
      </c>
      <c r="L2" s="4" t="s">
        <v>136</v>
      </c>
      <c r="M2" s="4" t="s">
        <v>170</v>
      </c>
      <c r="N2" s="4" t="s">
        <v>139</v>
      </c>
      <c r="O2" s="4" t="s">
        <v>136</v>
      </c>
      <c r="P2" s="4" t="s">
        <v>170</v>
      </c>
      <c r="Q2" s="4" t="s">
        <v>139</v>
      </c>
      <c r="R2" s="4" t="s">
        <v>136</v>
      </c>
      <c r="S2" s="4" t="s">
        <v>170</v>
      </c>
      <c r="T2" s="4" t="s">
        <v>139</v>
      </c>
      <c r="U2" s="4" t="s">
        <v>136</v>
      </c>
      <c r="V2" s="4" t="s">
        <v>170</v>
      </c>
      <c r="W2" s="4" t="s">
        <v>139</v>
      </c>
      <c r="X2" s="4" t="s">
        <v>136</v>
      </c>
      <c r="Y2" s="4" t="s">
        <v>170</v>
      </c>
      <c r="Z2" s="4" t="s">
        <v>139</v>
      </c>
      <c r="AA2" s="4" t="s">
        <v>136</v>
      </c>
      <c r="AB2" s="4" t="s">
        <v>170</v>
      </c>
      <c r="AC2" s="4" t="s">
        <v>139</v>
      </c>
      <c r="AD2" s="4" t="s">
        <v>136</v>
      </c>
      <c r="AE2" s="4" t="s">
        <v>170</v>
      </c>
      <c r="AF2" s="4" t="s">
        <v>139</v>
      </c>
      <c r="AG2" s="4" t="s">
        <v>136</v>
      </c>
      <c r="AH2" s="4" t="s">
        <v>170</v>
      </c>
      <c r="AI2" s="4" t="s">
        <v>139</v>
      </c>
      <c r="AJ2" s="4" t="s">
        <v>136</v>
      </c>
      <c r="AK2" s="4" t="s">
        <v>170</v>
      </c>
      <c r="AL2" s="4" t="s">
        <v>139</v>
      </c>
      <c r="AM2" s="4" t="s">
        <v>136</v>
      </c>
      <c r="AN2" s="4" t="s">
        <v>170</v>
      </c>
      <c r="AO2" s="4" t="s">
        <v>139</v>
      </c>
      <c r="AP2" s="4" t="s">
        <v>136</v>
      </c>
      <c r="AQ2" s="4" t="s">
        <v>170</v>
      </c>
      <c r="AR2" s="4" t="s">
        <v>139</v>
      </c>
      <c r="AS2" s="4" t="s">
        <v>136</v>
      </c>
      <c r="AT2" s="4" t="s">
        <v>135</v>
      </c>
      <c r="AU2" s="4" t="s">
        <v>139</v>
      </c>
      <c r="AV2" s="4" t="s">
        <v>136</v>
      </c>
      <c r="AW2" s="4" t="s">
        <v>135</v>
      </c>
      <c r="AX2" s="4" t="s">
        <v>139</v>
      </c>
      <c r="AY2" s="4" t="s">
        <v>136</v>
      </c>
      <c r="AZ2" s="4" t="s">
        <v>135</v>
      </c>
      <c r="BA2" s="4" t="s">
        <v>139</v>
      </c>
      <c r="BB2" s="4" t="s">
        <v>136</v>
      </c>
      <c r="BC2" s="4" t="s">
        <v>135</v>
      </c>
      <c r="BD2" s="4" t="s">
        <v>139</v>
      </c>
      <c r="BE2" s="4" t="s">
        <v>136</v>
      </c>
      <c r="BF2" s="4" t="s">
        <v>135</v>
      </c>
      <c r="BG2" s="4" t="s">
        <v>139</v>
      </c>
      <c r="BH2" s="4" t="s">
        <v>136</v>
      </c>
      <c r="BI2" s="4" t="s">
        <v>135</v>
      </c>
    </row>
    <row r="3" spans="1:61" x14ac:dyDescent="0.25">
      <c r="A3" s="5"/>
      <c r="B3" s="5" t="b">
        <v>0</v>
      </c>
      <c r="C3" s="5" t="s">
        <v>71</v>
      </c>
      <c r="D3" s="6">
        <v>43420.388159722199</v>
      </c>
      <c r="E3" s="2" t="s">
        <v>28</v>
      </c>
      <c r="F3" s="3" t="s">
        <v>158</v>
      </c>
      <c r="G3" s="5" t="s">
        <v>39</v>
      </c>
      <c r="H3" s="1">
        <v>1224.4280000000001</v>
      </c>
      <c r="I3" s="1">
        <v>14.764552963236399</v>
      </c>
      <c r="J3" s="1"/>
      <c r="K3" s="3">
        <v>12170.894</v>
      </c>
      <c r="L3" s="3">
        <v>2.7851916368775198</v>
      </c>
      <c r="M3" s="3"/>
      <c r="N3" s="1">
        <v>4370613.2089999998</v>
      </c>
      <c r="O3" s="1">
        <v>0.61262817850736695</v>
      </c>
      <c r="P3" s="1"/>
      <c r="Q3" s="3">
        <v>14899.029</v>
      </c>
      <c r="R3" s="3">
        <v>3.4494877702085498</v>
      </c>
      <c r="S3" s="3"/>
      <c r="T3" s="1">
        <v>5564.1580000000004</v>
      </c>
      <c r="U3" s="1">
        <v>6.5281132317678603</v>
      </c>
      <c r="V3" s="1"/>
      <c r="W3" s="3">
        <v>226.25899999999999</v>
      </c>
      <c r="X3" s="3">
        <v>30.169947181928102</v>
      </c>
      <c r="Y3" s="3"/>
      <c r="Z3" s="1">
        <v>928.07799999999997</v>
      </c>
      <c r="AA3" s="1">
        <v>14.721959261332801</v>
      </c>
      <c r="AB3" s="1"/>
      <c r="AC3" s="3">
        <v>904.05</v>
      </c>
      <c r="AD3" s="3">
        <v>15.0671199955171</v>
      </c>
      <c r="AE3" s="3"/>
      <c r="AF3" s="1">
        <v>58.067</v>
      </c>
      <c r="AG3" s="1">
        <v>56.777220674801903</v>
      </c>
      <c r="AH3" s="1"/>
      <c r="AI3" s="3">
        <v>3.0030000000000001</v>
      </c>
      <c r="AJ3" s="3">
        <v>224.98285257018401</v>
      </c>
      <c r="AK3" s="3"/>
      <c r="AL3" s="1">
        <v>675.79200000000003</v>
      </c>
      <c r="AM3" s="1">
        <v>12.040403062633301</v>
      </c>
      <c r="AN3" s="1"/>
      <c r="AO3" s="3">
        <v>5.0060000000000002</v>
      </c>
      <c r="AP3" s="3">
        <v>253.86959593490599</v>
      </c>
      <c r="AQ3" s="3"/>
      <c r="AR3" s="1">
        <v>76.084999999999994</v>
      </c>
      <c r="AS3" s="1">
        <v>49.311054606570401</v>
      </c>
      <c r="AT3" s="1"/>
      <c r="AU3" s="3">
        <v>41.046999999999997</v>
      </c>
      <c r="AV3" s="3">
        <v>83.272865896049794</v>
      </c>
      <c r="AW3" s="3"/>
      <c r="AX3" s="1">
        <v>6.0060000000000002</v>
      </c>
      <c r="AY3" s="1">
        <v>116.53431646335</v>
      </c>
      <c r="AZ3" s="1"/>
      <c r="BA3" s="3">
        <v>0</v>
      </c>
      <c r="BB3" s="3" t="s">
        <v>46</v>
      </c>
      <c r="BC3" s="3"/>
      <c r="BD3" s="1">
        <v>6.0060000000000002</v>
      </c>
      <c r="BE3" s="1">
        <v>116.53431646335</v>
      </c>
      <c r="BF3" s="1"/>
      <c r="BG3" s="3">
        <v>2.0019999999999998</v>
      </c>
      <c r="BH3" s="3">
        <v>316.22776601683802</v>
      </c>
      <c r="BI3" s="3"/>
    </row>
    <row r="4" spans="1:61" x14ac:dyDescent="0.25">
      <c r="A4" s="5"/>
      <c r="B4" s="5" t="b">
        <v>0</v>
      </c>
      <c r="C4" s="5" t="s">
        <v>111</v>
      </c>
      <c r="D4" s="6">
        <v>43420.3917476852</v>
      </c>
      <c r="E4" s="2" t="s">
        <v>28</v>
      </c>
      <c r="F4" s="3" t="s">
        <v>158</v>
      </c>
      <c r="G4" s="5" t="s">
        <v>39</v>
      </c>
      <c r="H4" s="1">
        <v>1168.3679999999999</v>
      </c>
      <c r="I4" s="1">
        <v>6.9267899521773897</v>
      </c>
      <c r="J4" s="1"/>
      <c r="K4" s="3">
        <v>12030.696</v>
      </c>
      <c r="L4" s="3">
        <v>4.8313581268091896</v>
      </c>
      <c r="M4" s="3"/>
      <c r="N4" s="1">
        <v>4331671.7539999997</v>
      </c>
      <c r="O4" s="1">
        <v>0.64215507818581297</v>
      </c>
      <c r="P4" s="1"/>
      <c r="Q4" s="3">
        <v>15614.376</v>
      </c>
      <c r="R4" s="3">
        <v>4.3517211462209797</v>
      </c>
      <c r="S4" s="3"/>
      <c r="T4" s="1">
        <v>6149.0069999999996</v>
      </c>
      <c r="U4" s="1">
        <v>3.09809292214356</v>
      </c>
      <c r="V4" s="1"/>
      <c r="W4" s="3">
        <v>215.24299999999999</v>
      </c>
      <c r="X4" s="3">
        <v>24.636445585041301</v>
      </c>
      <c r="Y4" s="3"/>
      <c r="Z4" s="1">
        <v>920.07299999999998</v>
      </c>
      <c r="AA4" s="1">
        <v>8.9654282860568504</v>
      </c>
      <c r="AB4" s="1"/>
      <c r="AC4" s="3">
        <v>868.01099999999997</v>
      </c>
      <c r="AD4" s="3">
        <v>7.0489444411264204</v>
      </c>
      <c r="AE4" s="3"/>
      <c r="AF4" s="1">
        <v>67.076999999999998</v>
      </c>
      <c r="AG4" s="1">
        <v>38.569267986983398</v>
      </c>
      <c r="AH4" s="1"/>
      <c r="AI4" s="3">
        <v>3.0030000000000001</v>
      </c>
      <c r="AJ4" s="3">
        <v>224.98285257018401</v>
      </c>
      <c r="AK4" s="3"/>
      <c r="AL4" s="1">
        <v>650.76199999999994</v>
      </c>
      <c r="AM4" s="1">
        <v>17.421021445449298</v>
      </c>
      <c r="AN4" s="1"/>
      <c r="AO4" s="3">
        <v>3.0030000000000001</v>
      </c>
      <c r="AP4" s="3">
        <v>224.98285257018401</v>
      </c>
      <c r="AQ4" s="3"/>
      <c r="AR4" s="1">
        <v>92.105999999999995</v>
      </c>
      <c r="AS4" s="1">
        <v>34.675357699948201</v>
      </c>
      <c r="AT4" s="1"/>
      <c r="AU4" s="3">
        <v>68.078000000000003</v>
      </c>
      <c r="AV4" s="3">
        <v>47.927013019041503</v>
      </c>
      <c r="AW4" s="3"/>
      <c r="AX4" s="1">
        <v>5.0049999999999999</v>
      </c>
      <c r="AY4" s="1">
        <v>141.42135623730999</v>
      </c>
      <c r="AZ4" s="1"/>
      <c r="BA4" s="3">
        <v>3.0030000000000001</v>
      </c>
      <c r="BB4" s="3">
        <v>161.01529717988299</v>
      </c>
      <c r="BC4" s="3"/>
      <c r="BD4" s="1">
        <v>8.0079999999999991</v>
      </c>
      <c r="BE4" s="1">
        <v>141.91155304938701</v>
      </c>
      <c r="BF4" s="1"/>
      <c r="BG4" s="3">
        <v>2.0019999999999998</v>
      </c>
      <c r="BH4" s="3">
        <v>316.22776601683802</v>
      </c>
      <c r="BI4" s="3"/>
    </row>
    <row r="5" spans="1:61" x14ac:dyDescent="0.25">
      <c r="A5" s="5"/>
      <c r="B5" s="5" t="b">
        <v>0</v>
      </c>
      <c r="C5" s="5" t="s">
        <v>166</v>
      </c>
      <c r="D5" s="6">
        <v>43420.395312499997</v>
      </c>
      <c r="E5" s="2" t="s">
        <v>28</v>
      </c>
      <c r="F5" s="3" t="s">
        <v>158</v>
      </c>
      <c r="G5" s="5" t="s">
        <v>39</v>
      </c>
      <c r="H5" s="1">
        <v>1301.537</v>
      </c>
      <c r="I5" s="1">
        <v>9.1598866404103703</v>
      </c>
      <c r="J5" s="1"/>
      <c r="K5" s="3">
        <v>11843.26</v>
      </c>
      <c r="L5" s="3">
        <v>3.8001084488702599</v>
      </c>
      <c r="M5" s="3"/>
      <c r="N5" s="1">
        <v>4306505.4800000004</v>
      </c>
      <c r="O5" s="1">
        <v>0.57348848555780996</v>
      </c>
      <c r="P5" s="1"/>
      <c r="Q5" s="3">
        <v>15695.43</v>
      </c>
      <c r="R5" s="3">
        <v>2.8235247920643398</v>
      </c>
      <c r="S5" s="3"/>
      <c r="T5" s="1">
        <v>6098.9840000000004</v>
      </c>
      <c r="U5" s="1">
        <v>4.4604215649712904</v>
      </c>
      <c r="V5" s="1"/>
      <c r="W5" s="3">
        <v>211.24100000000001</v>
      </c>
      <c r="X5" s="3">
        <v>30.670371884958801</v>
      </c>
      <c r="Y5" s="3"/>
      <c r="Z5" s="1">
        <v>919.06299999999999</v>
      </c>
      <c r="AA5" s="1">
        <v>15.284018439892501</v>
      </c>
      <c r="AB5" s="1"/>
      <c r="AC5" s="3">
        <v>867.00800000000004</v>
      </c>
      <c r="AD5" s="3">
        <v>11.0916988584232</v>
      </c>
      <c r="AE5" s="3"/>
      <c r="AF5" s="1">
        <v>65.072000000000003</v>
      </c>
      <c r="AG5" s="1">
        <v>37.859652600624301</v>
      </c>
      <c r="AH5" s="1"/>
      <c r="AI5" s="3">
        <v>0</v>
      </c>
      <c r="AJ5" s="3" t="s">
        <v>46</v>
      </c>
      <c r="AK5" s="3"/>
      <c r="AL5" s="1">
        <v>674.78899999999999</v>
      </c>
      <c r="AM5" s="1">
        <v>17.4478657182208</v>
      </c>
      <c r="AN5" s="1"/>
      <c r="AO5" s="3">
        <v>6.0060000000000002</v>
      </c>
      <c r="AP5" s="3">
        <v>179.16128329552299</v>
      </c>
      <c r="AQ5" s="3"/>
      <c r="AR5" s="1">
        <v>55.061999999999998</v>
      </c>
      <c r="AS5" s="1">
        <v>87.091233646133702</v>
      </c>
      <c r="AT5" s="1"/>
      <c r="AU5" s="3">
        <v>67.076999999999998</v>
      </c>
      <c r="AV5" s="3">
        <v>30.704475277413501</v>
      </c>
      <c r="AW5" s="3"/>
      <c r="AX5" s="1">
        <v>8.0090000000000003</v>
      </c>
      <c r="AY5" s="1">
        <v>164.583320325096</v>
      </c>
      <c r="AZ5" s="1"/>
      <c r="BA5" s="3">
        <v>2.0019999999999998</v>
      </c>
      <c r="BB5" s="3">
        <v>210.81851067789199</v>
      </c>
      <c r="BC5" s="3"/>
      <c r="BD5" s="1">
        <v>10.01</v>
      </c>
      <c r="BE5" s="1">
        <v>94.280904158206297</v>
      </c>
      <c r="BF5" s="1"/>
      <c r="BG5" s="3">
        <v>2.0019999999999998</v>
      </c>
      <c r="BH5" s="3">
        <v>316.22776601683802</v>
      </c>
      <c r="BI5" s="3"/>
    </row>
    <row r="6" spans="1:61" x14ac:dyDescent="0.25">
      <c r="A6" s="5"/>
      <c r="B6" s="5" t="b">
        <v>0</v>
      </c>
      <c r="C6" s="5" t="s">
        <v>102</v>
      </c>
      <c r="D6" s="6">
        <v>43420.398912037002</v>
      </c>
      <c r="E6" s="2" t="s">
        <v>64</v>
      </c>
      <c r="F6" s="3" t="s">
        <v>124</v>
      </c>
      <c r="G6" s="5" t="s">
        <v>157</v>
      </c>
      <c r="H6" s="1">
        <v>3653.5279999999998</v>
      </c>
      <c r="I6" s="1">
        <v>6.6513927126332701</v>
      </c>
      <c r="J6" s="1"/>
      <c r="K6" s="3">
        <v>52079.887999999999</v>
      </c>
      <c r="L6" s="3">
        <v>1.4275252074909801</v>
      </c>
      <c r="M6" s="3"/>
      <c r="N6" s="1">
        <v>4457547.8430000003</v>
      </c>
      <c r="O6" s="1">
        <v>0.670479781294677</v>
      </c>
      <c r="P6" s="1"/>
      <c r="Q6" s="3">
        <v>159456.15400000001</v>
      </c>
      <c r="R6" s="3">
        <v>1.33153385678102</v>
      </c>
      <c r="S6" s="3"/>
      <c r="T6" s="1">
        <v>58188.709000000003</v>
      </c>
      <c r="U6" s="1">
        <v>1.81619772902026</v>
      </c>
      <c r="V6" s="1"/>
      <c r="W6" s="3">
        <v>452.52100000000002</v>
      </c>
      <c r="X6" s="3">
        <v>12.376081458693999</v>
      </c>
      <c r="Y6" s="3"/>
      <c r="Z6" s="1">
        <v>1604.895</v>
      </c>
      <c r="AA6" s="1">
        <v>8.5390760897619806</v>
      </c>
      <c r="AB6" s="1"/>
      <c r="AC6" s="3">
        <v>4585.8220000000001</v>
      </c>
      <c r="AD6" s="3">
        <v>9.0916618435024006</v>
      </c>
      <c r="AE6" s="3"/>
      <c r="AF6" s="1">
        <v>1443.701</v>
      </c>
      <c r="AG6" s="1">
        <v>6.6191755414035498</v>
      </c>
      <c r="AH6" s="1"/>
      <c r="AI6" s="3">
        <v>6.0060000000000002</v>
      </c>
      <c r="AJ6" s="3">
        <v>161.01529717988299</v>
      </c>
      <c r="AK6" s="3"/>
      <c r="AL6" s="1">
        <v>5881.8389999999999</v>
      </c>
      <c r="AM6" s="1">
        <v>4.1042939815199997</v>
      </c>
      <c r="AN6" s="1"/>
      <c r="AO6" s="3">
        <v>312.36200000000002</v>
      </c>
      <c r="AP6" s="3">
        <v>20.3162348379165</v>
      </c>
      <c r="AQ6" s="3"/>
      <c r="AR6" s="1">
        <v>1459937.6629999999</v>
      </c>
      <c r="AS6" s="1">
        <v>0.83285984591093698</v>
      </c>
      <c r="AT6" s="1">
        <v>100</v>
      </c>
      <c r="AU6" s="3">
        <v>1293692.6200000001</v>
      </c>
      <c r="AV6" s="3">
        <v>0.59610843255290602</v>
      </c>
      <c r="AW6" s="3">
        <v>100</v>
      </c>
      <c r="AX6" s="1">
        <v>427698.935</v>
      </c>
      <c r="AY6" s="1">
        <v>1.1762580211618501</v>
      </c>
      <c r="AZ6" s="1">
        <v>100</v>
      </c>
      <c r="BA6" s="3">
        <v>92810.153999999995</v>
      </c>
      <c r="BB6" s="3">
        <v>1.3949284605692001</v>
      </c>
      <c r="BC6" s="3">
        <v>100</v>
      </c>
      <c r="BD6" s="1">
        <v>712133.174</v>
      </c>
      <c r="BE6" s="1">
        <v>0.62523909051271498</v>
      </c>
      <c r="BF6" s="1">
        <v>100</v>
      </c>
      <c r="BG6" s="3">
        <v>156321.69099999999</v>
      </c>
      <c r="BH6" s="3">
        <v>1.1744430114725</v>
      </c>
      <c r="BI6" s="3">
        <v>100</v>
      </c>
    </row>
    <row r="7" spans="1:61" x14ac:dyDescent="0.25">
      <c r="A7" s="5"/>
      <c r="B7" s="5" t="b">
        <v>0</v>
      </c>
      <c r="C7" s="5" t="s">
        <v>123</v>
      </c>
      <c r="D7" s="6">
        <v>43420.402488425898</v>
      </c>
      <c r="E7" s="2" t="s">
        <v>28</v>
      </c>
      <c r="F7" s="3" t="s">
        <v>158</v>
      </c>
      <c r="G7" s="5" t="s">
        <v>39</v>
      </c>
      <c r="H7" s="1">
        <v>1092.2750000000001</v>
      </c>
      <c r="I7" s="1">
        <v>10.7206834644039</v>
      </c>
      <c r="J7" s="1"/>
      <c r="K7" s="3">
        <v>10641.222</v>
      </c>
      <c r="L7" s="3">
        <v>4.3117303168120502</v>
      </c>
      <c r="M7" s="3"/>
      <c r="N7" s="1">
        <v>4279948.72</v>
      </c>
      <c r="O7" s="1">
        <v>0.85743076378730998</v>
      </c>
      <c r="P7" s="1"/>
      <c r="Q7" s="3">
        <v>17248.671999999999</v>
      </c>
      <c r="R7" s="3">
        <v>3.5137382412554499</v>
      </c>
      <c r="S7" s="3"/>
      <c r="T7" s="1">
        <v>6645.7870000000003</v>
      </c>
      <c r="U7" s="1">
        <v>7.5205027014899297</v>
      </c>
      <c r="V7" s="1"/>
      <c r="W7" s="3">
        <v>228.26</v>
      </c>
      <c r="X7" s="3">
        <v>27.101111944243399</v>
      </c>
      <c r="Y7" s="3"/>
      <c r="Z7" s="1">
        <v>920.07</v>
      </c>
      <c r="AA7" s="1">
        <v>10.0186416835468</v>
      </c>
      <c r="AB7" s="1"/>
      <c r="AC7" s="3">
        <v>793.92899999999997</v>
      </c>
      <c r="AD7" s="3">
        <v>12.722953316782201</v>
      </c>
      <c r="AE7" s="3"/>
      <c r="AF7" s="1">
        <v>42.046999999999997</v>
      </c>
      <c r="AG7" s="1">
        <v>33.301009067694999</v>
      </c>
      <c r="AH7" s="1"/>
      <c r="AI7" s="3">
        <v>2.0019999999999998</v>
      </c>
      <c r="AJ7" s="3">
        <v>210.81851067789199</v>
      </c>
      <c r="AK7" s="3"/>
      <c r="AL7" s="1">
        <v>671.78099999999995</v>
      </c>
      <c r="AM7" s="1">
        <v>16.120342250987299</v>
      </c>
      <c r="AN7" s="1"/>
      <c r="AO7" s="3">
        <v>5.0049999999999999</v>
      </c>
      <c r="AP7" s="3">
        <v>141.42135623730999</v>
      </c>
      <c r="AQ7" s="3"/>
      <c r="AR7" s="1">
        <v>309.358</v>
      </c>
      <c r="AS7" s="1">
        <v>26.620461631874299</v>
      </c>
      <c r="AT7" s="1">
        <v>2.1189808841858698E-2</v>
      </c>
      <c r="AU7" s="3">
        <v>149.16800000000001</v>
      </c>
      <c r="AV7" s="3">
        <v>32.949644731409002</v>
      </c>
      <c r="AW7" s="3">
        <v>1.15304051127694E-2</v>
      </c>
      <c r="AX7" s="1">
        <v>38.042000000000002</v>
      </c>
      <c r="AY7" s="1">
        <v>42.619868522552501</v>
      </c>
      <c r="AZ7" s="1">
        <v>8.8945744043061499E-3</v>
      </c>
      <c r="BA7" s="3">
        <v>2.0019999999999998</v>
      </c>
      <c r="BB7" s="3">
        <v>210.81851067789199</v>
      </c>
      <c r="BC7" s="3">
        <v>2.15709156133929E-3</v>
      </c>
      <c r="BD7" s="1">
        <v>54.063000000000002</v>
      </c>
      <c r="BE7" s="1">
        <v>66.025338737638506</v>
      </c>
      <c r="BF7" s="1">
        <v>7.59169801012528E-3</v>
      </c>
      <c r="BG7" s="3">
        <v>6.0060000000000002</v>
      </c>
      <c r="BH7" s="3">
        <v>86.066296582387096</v>
      </c>
      <c r="BI7" s="3">
        <v>3.84207716893236E-3</v>
      </c>
    </row>
    <row r="8" spans="1:61" x14ac:dyDescent="0.25">
      <c r="A8" s="5"/>
      <c r="B8" s="5" t="b">
        <v>0</v>
      </c>
      <c r="C8" s="5" t="s">
        <v>59</v>
      </c>
      <c r="D8" s="6">
        <v>43420.406076388899</v>
      </c>
      <c r="E8" s="2" t="s">
        <v>105</v>
      </c>
      <c r="F8" s="3" t="s">
        <v>24</v>
      </c>
      <c r="G8" s="5" t="s">
        <v>161</v>
      </c>
      <c r="H8" s="1">
        <v>2544.0659999999998</v>
      </c>
      <c r="I8" s="1">
        <v>11.948749836291899</v>
      </c>
      <c r="J8" s="1">
        <v>0.627</v>
      </c>
      <c r="K8" s="3">
        <v>33245.296999999999</v>
      </c>
      <c r="L8" s="3">
        <v>2.1058829431192199</v>
      </c>
      <c r="M8" s="3">
        <v>0.627</v>
      </c>
      <c r="N8" s="1">
        <v>4309538.9340000004</v>
      </c>
      <c r="O8" s="1">
        <v>0.90411175456159498</v>
      </c>
      <c r="P8" s="1">
        <v>0.627000000000002</v>
      </c>
      <c r="Q8" s="3">
        <v>73537.236000000004</v>
      </c>
      <c r="R8" s="3">
        <v>4.3770239459235896</v>
      </c>
      <c r="S8" s="3">
        <v>0.627</v>
      </c>
      <c r="T8" s="1">
        <v>27175.652999999998</v>
      </c>
      <c r="U8" s="1">
        <v>2.95193949206354</v>
      </c>
      <c r="V8" s="1">
        <v>0.627</v>
      </c>
      <c r="W8" s="3">
        <v>5943.7030000000004</v>
      </c>
      <c r="X8" s="3">
        <v>3.19490310507152</v>
      </c>
      <c r="Y8" s="3">
        <v>6.2700000000000006E-2</v>
      </c>
      <c r="Z8" s="1">
        <v>4381.5200000000004</v>
      </c>
      <c r="AA8" s="1">
        <v>8.0399301993069692</v>
      </c>
      <c r="AB8" s="1">
        <v>6.2700000000000006E-2</v>
      </c>
      <c r="AC8" s="3">
        <v>77447.834000000003</v>
      </c>
      <c r="AD8" s="3">
        <v>1.94350030412207</v>
      </c>
      <c r="AE8" s="3">
        <v>0.627</v>
      </c>
      <c r="AF8" s="1">
        <v>7659.4650000000001</v>
      </c>
      <c r="AG8" s="1">
        <v>3.9609300901014701</v>
      </c>
      <c r="AH8" s="1">
        <v>6.2700000000000006E-2</v>
      </c>
      <c r="AI8" s="3">
        <v>4543.8119999999999</v>
      </c>
      <c r="AJ8" s="3">
        <v>4.1879591368787397</v>
      </c>
      <c r="AK8" s="3">
        <v>6.2700000000000006E-2</v>
      </c>
      <c r="AL8" s="1">
        <v>33669.110999999997</v>
      </c>
      <c r="AM8" s="1">
        <v>1.74179389971917</v>
      </c>
      <c r="AN8" s="1">
        <v>0.627</v>
      </c>
      <c r="AO8" s="3">
        <v>6327.4970000000003</v>
      </c>
      <c r="AP8" s="3">
        <v>5.1867194164625401</v>
      </c>
      <c r="AQ8" s="3">
        <v>6.2700000000000006E-2</v>
      </c>
      <c r="AR8" s="1">
        <v>938001.98300000001</v>
      </c>
      <c r="AS8" s="1">
        <v>0.87666874224344304</v>
      </c>
      <c r="AT8" s="1">
        <v>64.249454396053906</v>
      </c>
      <c r="AU8" s="3">
        <v>802509.87600000005</v>
      </c>
      <c r="AV8" s="3">
        <v>1.1711386440165701</v>
      </c>
      <c r="AW8" s="3">
        <v>62.032500115831198</v>
      </c>
      <c r="AX8" s="1">
        <v>213187.18799999999</v>
      </c>
      <c r="AY8" s="1">
        <v>0.50930531577668703</v>
      </c>
      <c r="AZ8" s="1">
        <v>49.8451528760529</v>
      </c>
      <c r="BA8" s="3">
        <v>44002.724999999999</v>
      </c>
      <c r="BB8" s="3">
        <v>2.2346929660317798</v>
      </c>
      <c r="BC8" s="3">
        <v>47.411541844871799</v>
      </c>
      <c r="BD8" s="1">
        <v>357196.09399999998</v>
      </c>
      <c r="BE8" s="1">
        <v>1.1898091173593699</v>
      </c>
      <c r="BF8" s="1">
        <v>50.1586089570376</v>
      </c>
      <c r="BG8" s="3">
        <v>73418.649999999994</v>
      </c>
      <c r="BH8" s="3">
        <v>1.18152601217773</v>
      </c>
      <c r="BI8" s="3">
        <v>46.966386769703</v>
      </c>
    </row>
    <row r="9" spans="1:61" x14ac:dyDescent="0.25">
      <c r="A9" s="5"/>
      <c r="B9" s="5" t="b">
        <v>0</v>
      </c>
      <c r="C9" s="5" t="s">
        <v>165</v>
      </c>
      <c r="D9" s="6">
        <v>43420.409756944398</v>
      </c>
      <c r="E9" s="2" t="s">
        <v>28</v>
      </c>
      <c r="F9" s="3" t="s">
        <v>158</v>
      </c>
      <c r="G9" s="5" t="s">
        <v>39</v>
      </c>
      <c r="H9" s="1">
        <v>1088.271</v>
      </c>
      <c r="I9" s="1">
        <v>12.252030386403799</v>
      </c>
      <c r="J9" s="1">
        <v>1.4497262087390099</v>
      </c>
      <c r="K9" s="3">
        <v>10775.953</v>
      </c>
      <c r="L9" s="3">
        <v>5.7790609315530803</v>
      </c>
      <c r="M9" s="3">
        <v>1.3750002452933501</v>
      </c>
      <c r="N9" s="1">
        <v>4229435.2390000001</v>
      </c>
      <c r="O9" s="1">
        <v>0.51699982841889403</v>
      </c>
      <c r="P9" s="1">
        <v>0.96633779462559599</v>
      </c>
      <c r="Q9" s="3">
        <v>16299.825000000001</v>
      </c>
      <c r="R9" s="3">
        <v>3.6460638403901902</v>
      </c>
      <c r="S9" s="3">
        <v>1.0446944674396399</v>
      </c>
      <c r="T9" s="1">
        <v>6313.2790000000005</v>
      </c>
      <c r="U9" s="1">
        <v>3.9532293467185302</v>
      </c>
      <c r="V9" s="1">
        <v>1.04878070094092</v>
      </c>
      <c r="W9" s="3">
        <v>202.23</v>
      </c>
      <c r="X9" s="3">
        <v>24.8951718506578</v>
      </c>
      <c r="Y9" s="3" t="s">
        <v>34</v>
      </c>
      <c r="Z9" s="1">
        <v>922.072</v>
      </c>
      <c r="AA9" s="1">
        <v>15.1703832246434</v>
      </c>
      <c r="AB9" s="1" t="s">
        <v>34</v>
      </c>
      <c r="AC9" s="3">
        <v>805.93799999999999</v>
      </c>
      <c r="AD9" s="3">
        <v>9.2462217251871905</v>
      </c>
      <c r="AE9" s="3" t="s">
        <v>34</v>
      </c>
      <c r="AF9" s="1">
        <v>71.081000000000003</v>
      </c>
      <c r="AG9" s="1">
        <v>36.638625857539097</v>
      </c>
      <c r="AH9" s="1" t="s">
        <v>34</v>
      </c>
      <c r="AI9" s="3">
        <v>4.0039999999999996</v>
      </c>
      <c r="AJ9" s="3">
        <v>174.80147469502501</v>
      </c>
      <c r="AK9" s="3" t="s">
        <v>34</v>
      </c>
      <c r="AL9" s="1">
        <v>616.71699999999998</v>
      </c>
      <c r="AM9" s="1">
        <v>10.692491848653701</v>
      </c>
      <c r="AN9" s="1" t="s">
        <v>34</v>
      </c>
      <c r="AO9" s="3">
        <v>4.0039999999999996</v>
      </c>
      <c r="AP9" s="3">
        <v>129.09944487358101</v>
      </c>
      <c r="AQ9" s="3" t="s">
        <v>34</v>
      </c>
      <c r="AR9" s="1">
        <v>269.30599999999998</v>
      </c>
      <c r="AS9" s="1">
        <v>31.760660997293801</v>
      </c>
      <c r="AT9" s="1">
        <v>1.8446404036635899E-2</v>
      </c>
      <c r="AU9" s="3">
        <v>157.179</v>
      </c>
      <c r="AV9" s="3">
        <v>20.1553114823379</v>
      </c>
      <c r="AW9" s="3">
        <v>1.2149640306365801E-2</v>
      </c>
      <c r="AX9" s="1">
        <v>21.023</v>
      </c>
      <c r="AY9" s="1">
        <v>79.213907993368593</v>
      </c>
      <c r="AZ9" s="1">
        <v>4.9153734741004202E-3</v>
      </c>
      <c r="BA9" s="3">
        <v>2.0019999999999998</v>
      </c>
      <c r="BB9" s="3">
        <v>210.81851067789199</v>
      </c>
      <c r="BC9" s="3">
        <v>2.15709156133929E-3</v>
      </c>
      <c r="BD9" s="1">
        <v>44.05</v>
      </c>
      <c r="BE9" s="1">
        <v>60.800646322045601</v>
      </c>
      <c r="BF9" s="1">
        <v>6.1856407773526901E-3</v>
      </c>
      <c r="BG9" s="3">
        <v>3.0030000000000001</v>
      </c>
      <c r="BH9" s="3">
        <v>224.98285257018401</v>
      </c>
      <c r="BI9" s="3">
        <v>1.92103858446618E-3</v>
      </c>
    </row>
    <row r="10" spans="1:61" x14ac:dyDescent="0.25">
      <c r="A10" s="5"/>
      <c r="B10" s="5" t="b">
        <v>0</v>
      </c>
      <c r="C10" s="5" t="s">
        <v>0</v>
      </c>
      <c r="D10" s="6">
        <v>43420.4133449074</v>
      </c>
      <c r="E10" s="2" t="s">
        <v>105</v>
      </c>
      <c r="F10" s="3" t="s">
        <v>82</v>
      </c>
      <c r="G10" s="5" t="s">
        <v>130</v>
      </c>
      <c r="H10" s="1">
        <v>1973.346</v>
      </c>
      <c r="I10" s="1">
        <v>6.1702359321041698</v>
      </c>
      <c r="J10" s="1">
        <v>1.1822573981464199</v>
      </c>
      <c r="K10" s="3">
        <v>24080.41</v>
      </c>
      <c r="L10" s="3">
        <v>1.97455574288006</v>
      </c>
      <c r="M10" s="3">
        <v>1.17680822294869</v>
      </c>
      <c r="N10" s="1">
        <v>4392943.8810000001</v>
      </c>
      <c r="O10" s="1">
        <v>0.87024869547651396</v>
      </c>
      <c r="P10" s="1">
        <v>0.73376960563207305</v>
      </c>
      <c r="Q10" s="3">
        <v>94701.482999999993</v>
      </c>
      <c r="R10" s="3">
        <v>1.4134553514758601</v>
      </c>
      <c r="S10" s="3">
        <v>0.94594196414347498</v>
      </c>
      <c r="T10" s="1">
        <v>35758.39</v>
      </c>
      <c r="U10" s="1">
        <v>1.07145309416532</v>
      </c>
      <c r="V10" s="1">
        <v>0.93037222125908203</v>
      </c>
      <c r="W10" s="3">
        <v>11893.517</v>
      </c>
      <c r="X10" s="3">
        <v>3.5942838246828499</v>
      </c>
      <c r="Y10" s="3">
        <v>0.12679777094198499</v>
      </c>
      <c r="Z10" s="1">
        <v>5764.49</v>
      </c>
      <c r="AA10" s="1">
        <v>6.9950691778997598</v>
      </c>
      <c r="AB10" s="1">
        <v>0.117907527966267</v>
      </c>
      <c r="AC10" s="3">
        <v>150327.56099999999</v>
      </c>
      <c r="AD10" s="3">
        <v>0.78368555124984096</v>
      </c>
      <c r="AE10" s="3">
        <v>1.25787341644596</v>
      </c>
      <c r="AF10" s="1">
        <v>14930.578</v>
      </c>
      <c r="AG10" s="1">
        <v>3.2267661406546799</v>
      </c>
      <c r="AH10" s="1">
        <v>0.127777914220325</v>
      </c>
      <c r="AI10" s="3">
        <v>8645.0939999999991</v>
      </c>
      <c r="AJ10" s="3">
        <v>4.2254003536888796</v>
      </c>
      <c r="AK10" s="3">
        <v>0.124529664492013</v>
      </c>
      <c r="AL10" s="1">
        <v>65679.034</v>
      </c>
      <c r="AM10" s="1">
        <v>1.6958112232832301</v>
      </c>
      <c r="AN10" s="1">
        <v>1.2758064448209701</v>
      </c>
      <c r="AO10" s="3">
        <v>12307.96</v>
      </c>
      <c r="AP10" s="3">
        <v>2.7062976434741399</v>
      </c>
      <c r="AQ10" s="3">
        <v>0.12571184358644599</v>
      </c>
      <c r="AR10" s="1">
        <v>926672.54399999999</v>
      </c>
      <c r="AS10" s="1">
        <v>0.40403525836469301</v>
      </c>
      <c r="AT10" s="1">
        <v>63.473432289964798</v>
      </c>
      <c r="AU10" s="3">
        <v>797833.71600000001</v>
      </c>
      <c r="AV10" s="3">
        <v>0.92393404704756099</v>
      </c>
      <c r="AW10" s="3">
        <v>61.671041765701702</v>
      </c>
      <c r="AX10" s="1">
        <v>209560.26199999999</v>
      </c>
      <c r="AY10" s="1">
        <v>1.0424794447775201</v>
      </c>
      <c r="AZ10" s="1">
        <v>48.997143750194297</v>
      </c>
      <c r="BA10" s="3">
        <v>43223.813999999998</v>
      </c>
      <c r="BB10" s="3">
        <v>1.90863823873648</v>
      </c>
      <c r="BC10" s="3">
        <v>46.572289924225302</v>
      </c>
      <c r="BD10" s="1">
        <v>348048.51799999998</v>
      </c>
      <c r="BE10" s="1">
        <v>0.54841514096590205</v>
      </c>
      <c r="BF10" s="1">
        <v>48.874077308467001</v>
      </c>
      <c r="BG10" s="3">
        <v>71782.645000000004</v>
      </c>
      <c r="BH10" s="3">
        <v>1.5645599276461699</v>
      </c>
      <c r="BI10" s="3">
        <v>45.919823756256598</v>
      </c>
    </row>
    <row r="11" spans="1:61" x14ac:dyDescent="0.25">
      <c r="A11" s="5"/>
      <c r="B11" s="5" t="b">
        <v>0</v>
      </c>
      <c r="C11" s="5" t="s">
        <v>101</v>
      </c>
      <c r="D11" s="6">
        <v>43420.417013888902</v>
      </c>
      <c r="E11" s="2" t="s">
        <v>28</v>
      </c>
      <c r="F11" s="3" t="s">
        <v>158</v>
      </c>
      <c r="G11" s="5" t="s">
        <v>39</v>
      </c>
      <c r="H11" s="1">
        <v>1129.317</v>
      </c>
      <c r="I11" s="1">
        <v>8.0806731996405805</v>
      </c>
      <c r="J11" s="1">
        <v>1.7761570646707101</v>
      </c>
      <c r="K11" s="3">
        <v>10828.513999999999</v>
      </c>
      <c r="L11" s="3">
        <v>3.86023709812868</v>
      </c>
      <c r="M11" s="3">
        <v>1.73378075588165</v>
      </c>
      <c r="N11" s="1">
        <v>4291719.1140000001</v>
      </c>
      <c r="O11" s="1">
        <v>0.45759192192568199</v>
      </c>
      <c r="P11" s="1">
        <v>1.8834770703505599</v>
      </c>
      <c r="Q11" s="3">
        <v>16309.275</v>
      </c>
      <c r="R11" s="3">
        <v>3.1348678508849899</v>
      </c>
      <c r="S11" s="3">
        <v>2.0911022755758899</v>
      </c>
      <c r="T11" s="1">
        <v>6172.0469999999996</v>
      </c>
      <c r="U11" s="1">
        <v>2.8909201216132501</v>
      </c>
      <c r="V11" s="1">
        <v>2.1575643827188999</v>
      </c>
      <c r="W11" s="3">
        <v>235.26900000000001</v>
      </c>
      <c r="X11" s="3">
        <v>27.155395293922599</v>
      </c>
      <c r="Y11" s="3" t="s">
        <v>34</v>
      </c>
      <c r="Z11" s="1">
        <v>896.03599999999994</v>
      </c>
      <c r="AA11" s="1">
        <v>13.4926014385827</v>
      </c>
      <c r="AB11" s="1" t="s">
        <v>34</v>
      </c>
      <c r="AC11" s="3">
        <v>841.976</v>
      </c>
      <c r="AD11" s="3">
        <v>7.4037205314825503</v>
      </c>
      <c r="AE11" s="3" t="s">
        <v>34</v>
      </c>
      <c r="AF11" s="1">
        <v>52.06</v>
      </c>
      <c r="AG11" s="1">
        <v>55.738103984732902</v>
      </c>
      <c r="AH11" s="1" t="s">
        <v>34</v>
      </c>
      <c r="AI11" s="3">
        <v>1.0009999999999999</v>
      </c>
      <c r="AJ11" s="3">
        <v>316.22776601683802</v>
      </c>
      <c r="AK11" s="3" t="s">
        <v>34</v>
      </c>
      <c r="AL11" s="1">
        <v>664.76900000000001</v>
      </c>
      <c r="AM11" s="1">
        <v>11.756471993851701</v>
      </c>
      <c r="AN11" s="1" t="s">
        <v>34</v>
      </c>
      <c r="AO11" s="3">
        <v>9.0090000000000003</v>
      </c>
      <c r="AP11" s="3">
        <v>97.288337307879303</v>
      </c>
      <c r="AQ11" s="3" t="s">
        <v>34</v>
      </c>
      <c r="AR11" s="1">
        <v>319.36700000000002</v>
      </c>
      <c r="AS11" s="1">
        <v>25.401903643598899</v>
      </c>
      <c r="AT11" s="1">
        <v>2.1875386058863501E-2</v>
      </c>
      <c r="AU11" s="3">
        <v>151.172</v>
      </c>
      <c r="AV11" s="3">
        <v>30.659871154136699</v>
      </c>
      <c r="AW11" s="3">
        <v>1.16853105338114E-2</v>
      </c>
      <c r="AX11" s="1">
        <v>14.016</v>
      </c>
      <c r="AY11" s="1">
        <v>112.69728482423299</v>
      </c>
      <c r="AZ11" s="1">
        <v>3.2770715222847102E-3</v>
      </c>
      <c r="BA11" s="3">
        <v>0</v>
      </c>
      <c r="BB11" s="3" t="s">
        <v>46</v>
      </c>
      <c r="BC11" s="3">
        <v>0</v>
      </c>
      <c r="BD11" s="1">
        <v>44.05</v>
      </c>
      <c r="BE11" s="1">
        <v>51.606726322238401</v>
      </c>
      <c r="BF11" s="1">
        <v>6.1856407773526901E-3</v>
      </c>
      <c r="BG11" s="3">
        <v>3.0030000000000001</v>
      </c>
      <c r="BH11" s="3">
        <v>224.98285257018401</v>
      </c>
      <c r="BI11" s="3">
        <v>1.92103858446618E-3</v>
      </c>
    </row>
    <row r="12" spans="1:61" x14ac:dyDescent="0.25">
      <c r="A12" s="5"/>
      <c r="B12" s="5" t="b">
        <v>0</v>
      </c>
      <c r="C12" s="5" t="s">
        <v>38</v>
      </c>
      <c r="D12" s="6">
        <v>43420.420601851903</v>
      </c>
      <c r="E12" s="2" t="s">
        <v>105</v>
      </c>
      <c r="F12" s="3" t="s">
        <v>167</v>
      </c>
      <c r="G12" s="5" t="s">
        <v>186</v>
      </c>
      <c r="H12" s="1">
        <v>7431.9780000000001</v>
      </c>
      <c r="I12" s="1">
        <v>3.9635879287481801</v>
      </c>
      <c r="J12" s="1">
        <v>7.4709569669143301</v>
      </c>
      <c r="K12" s="3">
        <v>110824.48699999999</v>
      </c>
      <c r="L12" s="3">
        <v>1.7521062536771099</v>
      </c>
      <c r="M12" s="3">
        <v>7.5490390505814604</v>
      </c>
      <c r="N12" s="1">
        <v>4754598.9939999999</v>
      </c>
      <c r="O12" s="1">
        <v>0.56562491852675401</v>
      </c>
      <c r="P12" s="1">
        <v>7.2636574612784504</v>
      </c>
      <c r="Q12" s="3">
        <v>402346.826</v>
      </c>
      <c r="R12" s="3">
        <v>4.35126520465918</v>
      </c>
      <c r="S12" s="3">
        <v>7.2270433124262903</v>
      </c>
      <c r="T12" s="1">
        <v>149038.054</v>
      </c>
      <c r="U12" s="1">
        <v>1.1307169117178999</v>
      </c>
      <c r="V12" s="1">
        <v>7.1860805348165497</v>
      </c>
      <c r="W12" s="3">
        <v>57055.963000000003</v>
      </c>
      <c r="X12" s="3">
        <v>1.9832362561633601</v>
      </c>
      <c r="Y12" s="3">
        <v>0.62692021327575598</v>
      </c>
      <c r="Z12" s="1">
        <v>16573.457999999999</v>
      </c>
      <c r="AA12" s="1">
        <v>3.2278158230888399</v>
      </c>
      <c r="AB12" s="1">
        <v>0.61287861592575799</v>
      </c>
      <c r="AC12" s="3">
        <v>746565</v>
      </c>
      <c r="AD12" s="3">
        <v>0.38870627139177899</v>
      </c>
      <c r="AE12" s="3">
        <v>6.2753336565824602</v>
      </c>
      <c r="AF12" s="1">
        <v>73350.58</v>
      </c>
      <c r="AG12" s="1">
        <v>1.6471994877154701</v>
      </c>
      <c r="AH12" s="1">
        <v>0.62930598738615895</v>
      </c>
      <c r="AI12" s="3">
        <v>43279.504999999997</v>
      </c>
      <c r="AJ12" s="3">
        <v>1.70953275839158</v>
      </c>
      <c r="AK12" s="3">
        <v>0.626749489951413</v>
      </c>
      <c r="AL12" s="1">
        <v>313542.929</v>
      </c>
      <c r="AM12" s="1">
        <v>0.75322421544592899</v>
      </c>
      <c r="AN12" s="1">
        <v>6.2825331932058104</v>
      </c>
      <c r="AO12" s="3">
        <v>61476.245000000003</v>
      </c>
      <c r="AP12" s="3">
        <v>1.72605557346095</v>
      </c>
      <c r="AQ12" s="3">
        <v>0.62756080435758299</v>
      </c>
      <c r="AR12" s="1">
        <v>921404.03500000003</v>
      </c>
      <c r="AS12" s="1">
        <v>0.61536436871472999</v>
      </c>
      <c r="AT12" s="1">
        <v>63.112560101136303</v>
      </c>
      <c r="AU12" s="3">
        <v>791825.00300000003</v>
      </c>
      <c r="AV12" s="3">
        <v>0.60249764678668905</v>
      </c>
      <c r="AW12" s="3">
        <v>61.206579581477399</v>
      </c>
      <c r="AX12" s="1">
        <v>205931.35800000001</v>
      </c>
      <c r="AY12" s="1">
        <v>1.0689014732787601</v>
      </c>
      <c r="AZ12" s="1">
        <v>48.148672149487602</v>
      </c>
      <c r="BA12" s="3">
        <v>41944.712</v>
      </c>
      <c r="BB12" s="3">
        <v>2.8683488984422798</v>
      </c>
      <c r="BC12" s="3">
        <v>45.194098050952498</v>
      </c>
      <c r="BD12" s="1">
        <v>341845.76000000001</v>
      </c>
      <c r="BE12" s="1">
        <v>0.73830160929770505</v>
      </c>
      <c r="BF12" s="1">
        <v>48.003066347812101</v>
      </c>
      <c r="BG12" s="3">
        <v>70048.035999999993</v>
      </c>
      <c r="BH12" s="3">
        <v>1.4052277765038601</v>
      </c>
      <c r="BI12" s="3">
        <v>44.810183124234499</v>
      </c>
    </row>
    <row r="13" spans="1:61" x14ac:dyDescent="0.25">
      <c r="A13" s="5"/>
      <c r="B13" s="5" t="b">
        <v>0</v>
      </c>
      <c r="C13" s="5" t="s">
        <v>115</v>
      </c>
      <c r="D13" s="6">
        <v>43420.424270833297</v>
      </c>
      <c r="E13" s="2" t="s">
        <v>28</v>
      </c>
      <c r="F13" s="3" t="s">
        <v>158</v>
      </c>
      <c r="G13" s="5" t="s">
        <v>39</v>
      </c>
      <c r="H13" s="1">
        <v>1050.229</v>
      </c>
      <c r="I13" s="1">
        <v>15.2229158452808</v>
      </c>
      <c r="J13" s="1" t="s">
        <v>34</v>
      </c>
      <c r="K13" s="3">
        <v>10990.811</v>
      </c>
      <c r="L13" s="3">
        <v>3.6562060417779301</v>
      </c>
      <c r="M13" s="3" t="s">
        <v>34</v>
      </c>
      <c r="N13" s="1">
        <v>4289673.2249999996</v>
      </c>
      <c r="O13" s="1">
        <v>0.34415828685258998</v>
      </c>
      <c r="P13" s="1" t="s">
        <v>34</v>
      </c>
      <c r="Q13" s="3">
        <v>16516.147000000001</v>
      </c>
      <c r="R13" s="3">
        <v>2.2441647803384299</v>
      </c>
      <c r="S13" s="3" t="s">
        <v>34</v>
      </c>
      <c r="T13" s="1">
        <v>6527.5590000000002</v>
      </c>
      <c r="U13" s="1">
        <v>4.8438100169856897</v>
      </c>
      <c r="V13" s="1" t="s">
        <v>34</v>
      </c>
      <c r="W13" s="3">
        <v>239.273</v>
      </c>
      <c r="X13" s="3">
        <v>31.401405269069599</v>
      </c>
      <c r="Y13" s="3" t="s">
        <v>34</v>
      </c>
      <c r="Z13" s="1">
        <v>856.99099999999999</v>
      </c>
      <c r="AA13" s="1">
        <v>15.656598105841301</v>
      </c>
      <c r="AB13" s="1" t="s">
        <v>34</v>
      </c>
      <c r="AC13" s="3">
        <v>868.00800000000004</v>
      </c>
      <c r="AD13" s="3">
        <v>12.9480622803685</v>
      </c>
      <c r="AE13" s="3" t="s">
        <v>34</v>
      </c>
      <c r="AF13" s="1">
        <v>68.078000000000003</v>
      </c>
      <c r="AG13" s="1">
        <v>60.752842726952998</v>
      </c>
      <c r="AH13" s="1" t="s">
        <v>34</v>
      </c>
      <c r="AI13" s="3">
        <v>12.013</v>
      </c>
      <c r="AJ13" s="3">
        <v>102.451924335143</v>
      </c>
      <c r="AK13" s="3">
        <v>8.7002074552329105E-5</v>
      </c>
      <c r="AL13" s="1">
        <v>795.93299999999999</v>
      </c>
      <c r="AM13" s="1">
        <v>18.3468946198381</v>
      </c>
      <c r="AN13" s="1" t="s">
        <v>34</v>
      </c>
      <c r="AO13" s="3">
        <v>5.0049999999999999</v>
      </c>
      <c r="AP13" s="3">
        <v>169.967317119759</v>
      </c>
      <c r="AQ13" s="3" t="s">
        <v>34</v>
      </c>
      <c r="AR13" s="1">
        <v>286.32799999999997</v>
      </c>
      <c r="AS13" s="1">
        <v>18.220396750633999</v>
      </c>
      <c r="AT13" s="1">
        <v>1.96123442292481E-2</v>
      </c>
      <c r="AU13" s="3">
        <v>205.23500000000001</v>
      </c>
      <c r="AV13" s="3">
        <v>25.838216469946801</v>
      </c>
      <c r="AW13" s="3">
        <v>1.5864278486801602E-2</v>
      </c>
      <c r="AX13" s="1">
        <v>22.024000000000001</v>
      </c>
      <c r="AY13" s="1">
        <v>95.351070115322599</v>
      </c>
      <c r="AZ13" s="1">
        <v>5.1494166100740897E-3</v>
      </c>
      <c r="BA13" s="3">
        <v>4.0039999999999996</v>
      </c>
      <c r="BB13" s="3">
        <v>174.80147469502501</v>
      </c>
      <c r="BC13" s="3">
        <v>4.31418312267858E-3</v>
      </c>
      <c r="BD13" s="1">
        <v>46.052</v>
      </c>
      <c r="BE13" s="1">
        <v>52.456525241561799</v>
      </c>
      <c r="BF13" s="1">
        <v>6.4667679700033199E-3</v>
      </c>
      <c r="BG13" s="3">
        <v>6.0060000000000002</v>
      </c>
      <c r="BH13" s="3">
        <v>116.53431646335</v>
      </c>
      <c r="BI13" s="3">
        <v>3.84207716893236E-3</v>
      </c>
    </row>
    <row r="14" spans="1:61" x14ac:dyDescent="0.25">
      <c r="A14" s="5"/>
      <c r="B14" s="5" t="b">
        <v>0</v>
      </c>
      <c r="C14" s="5" t="s">
        <v>1</v>
      </c>
      <c r="D14" s="6">
        <v>43420.427858796298</v>
      </c>
      <c r="E14" s="2" t="s">
        <v>105</v>
      </c>
      <c r="F14" s="3" t="s">
        <v>179</v>
      </c>
      <c r="G14" s="5" t="s">
        <v>7</v>
      </c>
      <c r="H14" s="1">
        <v>6055.9030000000002</v>
      </c>
      <c r="I14" s="1">
        <v>4.9341264296073204</v>
      </c>
      <c r="J14" s="1">
        <v>9.3410373804068705</v>
      </c>
      <c r="K14" s="3">
        <v>83282.182000000001</v>
      </c>
      <c r="L14" s="3">
        <v>1.44655069510499</v>
      </c>
      <c r="M14" s="3">
        <v>8.6842072643351305</v>
      </c>
      <c r="N14" s="1">
        <v>5195895.102</v>
      </c>
      <c r="O14" s="1">
        <v>0.59201287710659101</v>
      </c>
      <c r="P14" s="1">
        <v>13.379329872514401</v>
      </c>
      <c r="Q14" s="3">
        <v>730804.24199999997</v>
      </c>
      <c r="R14" s="3">
        <v>0.57964428181684702</v>
      </c>
      <c r="S14" s="3">
        <v>13.2524579435101</v>
      </c>
      <c r="T14" s="1">
        <v>283117.58399999997</v>
      </c>
      <c r="U14" s="1">
        <v>10.875988870604701</v>
      </c>
      <c r="V14" s="1">
        <v>13.348889328403899</v>
      </c>
      <c r="W14" s="3">
        <v>112831.141</v>
      </c>
      <c r="X14" s="3">
        <v>0.91097497063320199</v>
      </c>
      <c r="Y14" s="3">
        <v>1.2509393025573099</v>
      </c>
      <c r="Z14" s="1">
        <v>30214.813999999998</v>
      </c>
      <c r="AA14" s="1">
        <v>2.2148207123342001</v>
      </c>
      <c r="AB14" s="1">
        <v>1.2347757118560301</v>
      </c>
      <c r="AC14" s="3">
        <v>1527484.5279999999</v>
      </c>
      <c r="AD14" s="3">
        <v>0.63641551295686305</v>
      </c>
      <c r="AE14" s="3">
        <v>12.5981214800192</v>
      </c>
      <c r="AF14" s="1">
        <v>155720.95499999999</v>
      </c>
      <c r="AG14" s="1">
        <v>1.64959468509372</v>
      </c>
      <c r="AH14" s="1">
        <v>1.2717448804726299</v>
      </c>
      <c r="AI14" s="3">
        <v>91531.813999999998</v>
      </c>
      <c r="AJ14" s="3">
        <v>0.99962995273385902</v>
      </c>
      <c r="AK14" s="3">
        <v>1.2671361131760499</v>
      </c>
      <c r="AL14" s="1">
        <v>659806.62699999998</v>
      </c>
      <c r="AM14" s="1">
        <v>0.74288199494977603</v>
      </c>
      <c r="AN14" s="1">
        <v>12.689761396258</v>
      </c>
      <c r="AO14" s="3">
        <v>125444.162</v>
      </c>
      <c r="AP14" s="3">
        <v>1.07945552262141</v>
      </c>
      <c r="AQ14" s="3">
        <v>1.2589912865046</v>
      </c>
      <c r="AR14" s="1">
        <v>947241.53</v>
      </c>
      <c r="AS14" s="1">
        <v>0.99265992021518901</v>
      </c>
      <c r="AT14" s="1">
        <v>64.882327102482606</v>
      </c>
      <c r="AU14" s="3">
        <v>801443.02399999998</v>
      </c>
      <c r="AV14" s="3">
        <v>1.1645190613752501</v>
      </c>
      <c r="AW14" s="3">
        <v>61.950034468002201</v>
      </c>
      <c r="AX14" s="1">
        <v>227665.391</v>
      </c>
      <c r="AY14" s="1">
        <v>1.04672007244428</v>
      </c>
      <c r="AZ14" s="1">
        <v>53.230291770541797</v>
      </c>
      <c r="BA14" s="3">
        <v>46498.584999999999</v>
      </c>
      <c r="BB14" s="3">
        <v>1.32998219499489</v>
      </c>
      <c r="BC14" s="3">
        <v>50.100751906951899</v>
      </c>
      <c r="BD14" s="1">
        <v>378888.46500000003</v>
      </c>
      <c r="BE14" s="1">
        <v>0.68938406749221603</v>
      </c>
      <c r="BF14" s="1">
        <v>53.204720526051503</v>
      </c>
      <c r="BG14" s="3">
        <v>79413.554000000004</v>
      </c>
      <c r="BH14" s="3">
        <v>1.22131273328275</v>
      </c>
      <c r="BI14" s="3">
        <v>50.801365755440798</v>
      </c>
    </row>
    <row r="15" spans="1:61" x14ac:dyDescent="0.25">
      <c r="A15" s="5"/>
      <c r="B15" s="5" t="b">
        <v>0</v>
      </c>
      <c r="C15" s="5" t="s">
        <v>192</v>
      </c>
      <c r="D15" s="6">
        <v>43420.431527777801</v>
      </c>
      <c r="E15" s="2" t="s">
        <v>28</v>
      </c>
      <c r="F15" s="3" t="s">
        <v>158</v>
      </c>
      <c r="G15" s="5" t="s">
        <v>39</v>
      </c>
      <c r="H15" s="1">
        <v>991.15700000000004</v>
      </c>
      <c r="I15" s="1">
        <v>16.963621148904998</v>
      </c>
      <c r="J15" s="1" t="s">
        <v>34</v>
      </c>
      <c r="K15" s="3">
        <v>9857.8320000000003</v>
      </c>
      <c r="L15" s="3">
        <v>2.8823835807874598</v>
      </c>
      <c r="M15" s="3" t="s">
        <v>34</v>
      </c>
      <c r="N15" s="1">
        <v>4279014.8789999997</v>
      </c>
      <c r="O15" s="1">
        <v>0.42630995124286702</v>
      </c>
      <c r="P15" s="1" t="s">
        <v>34</v>
      </c>
      <c r="Q15" s="3">
        <v>22185.678</v>
      </c>
      <c r="R15" s="3">
        <v>7.8061269645666602</v>
      </c>
      <c r="S15" s="3" t="s">
        <v>34</v>
      </c>
      <c r="T15" s="1">
        <v>8550.8040000000001</v>
      </c>
      <c r="U15" s="1">
        <v>10.1588762568826</v>
      </c>
      <c r="V15" s="1" t="s">
        <v>34</v>
      </c>
      <c r="W15" s="3">
        <v>228.25899999999999</v>
      </c>
      <c r="X15" s="3">
        <v>22.2496853017273</v>
      </c>
      <c r="Y15" s="3" t="s">
        <v>34</v>
      </c>
      <c r="Z15" s="1">
        <v>819.94299999999998</v>
      </c>
      <c r="AA15" s="1">
        <v>10.432475161034199</v>
      </c>
      <c r="AB15" s="1" t="s">
        <v>34</v>
      </c>
      <c r="AC15" s="3">
        <v>854.99300000000005</v>
      </c>
      <c r="AD15" s="3">
        <v>7.94624774445525</v>
      </c>
      <c r="AE15" s="3" t="s">
        <v>34</v>
      </c>
      <c r="AF15" s="1">
        <v>71.082999999999998</v>
      </c>
      <c r="AG15" s="1">
        <v>43.255953428594999</v>
      </c>
      <c r="AH15" s="1" t="s">
        <v>34</v>
      </c>
      <c r="AI15" s="3">
        <v>9.0090000000000003</v>
      </c>
      <c r="AJ15" s="3">
        <v>110.492102890195</v>
      </c>
      <c r="AK15" s="3">
        <v>4.1575265283292201E-5</v>
      </c>
      <c r="AL15" s="1">
        <v>944.10599999999999</v>
      </c>
      <c r="AM15" s="1">
        <v>14.890248027615099</v>
      </c>
      <c r="AN15" s="1" t="s">
        <v>34</v>
      </c>
      <c r="AO15" s="3">
        <v>12.012</v>
      </c>
      <c r="AP15" s="3">
        <v>65.734219812217901</v>
      </c>
      <c r="AQ15" s="3" t="s">
        <v>34</v>
      </c>
      <c r="AR15" s="1">
        <v>311.35399999999998</v>
      </c>
      <c r="AS15" s="1">
        <v>27.303685288357901</v>
      </c>
      <c r="AT15" s="1">
        <v>2.1326527008023399E-2</v>
      </c>
      <c r="AU15" s="3">
        <v>200.22900000000001</v>
      </c>
      <c r="AV15" s="3">
        <v>24.267977479984499</v>
      </c>
      <c r="AW15" s="3">
        <v>1.5477324126653799E-2</v>
      </c>
      <c r="AX15" s="1">
        <v>26.027999999999999</v>
      </c>
      <c r="AY15" s="1">
        <v>70.695470334409407</v>
      </c>
      <c r="AZ15" s="1">
        <v>6.0855891539687802E-3</v>
      </c>
      <c r="BA15" s="3">
        <v>3.0030000000000001</v>
      </c>
      <c r="BB15" s="3">
        <v>161.01529717988299</v>
      </c>
      <c r="BC15" s="3">
        <v>3.2356373420089398E-3</v>
      </c>
      <c r="BD15" s="1">
        <v>33.036999999999999</v>
      </c>
      <c r="BE15" s="1">
        <v>62.355521888982501</v>
      </c>
      <c r="BF15" s="1">
        <v>4.6391603714279403E-3</v>
      </c>
      <c r="BG15" s="3">
        <v>7.0069999999999997</v>
      </c>
      <c r="BH15" s="3">
        <v>165.643115532629</v>
      </c>
      <c r="BI15" s="3">
        <v>4.4824233637544304E-3</v>
      </c>
    </row>
    <row r="16" spans="1:61" x14ac:dyDescent="0.25">
      <c r="A16" s="5"/>
      <c r="B16" s="5" t="b">
        <v>0</v>
      </c>
      <c r="C16" s="5" t="s">
        <v>40</v>
      </c>
      <c r="D16" s="6">
        <v>43420.4351157407</v>
      </c>
      <c r="E16" s="2" t="s">
        <v>105</v>
      </c>
      <c r="F16" s="3" t="s">
        <v>172</v>
      </c>
      <c r="G16" s="5" t="s">
        <v>47</v>
      </c>
      <c r="H16" s="1">
        <v>28488.771000000001</v>
      </c>
      <c r="I16" s="1">
        <v>2.6959002621371502</v>
      </c>
      <c r="J16" s="1">
        <v>124.92582666730701</v>
      </c>
      <c r="K16" s="3">
        <v>384080.26299999998</v>
      </c>
      <c r="L16" s="3">
        <v>0.64916582508465603</v>
      </c>
      <c r="M16" s="3">
        <v>124.835246669764</v>
      </c>
      <c r="N16" s="1">
        <v>13470273.925000001</v>
      </c>
      <c r="O16" s="1">
        <v>0.42903172958224001</v>
      </c>
      <c r="P16" s="1">
        <v>125.753515997777</v>
      </c>
      <c r="Q16" s="3">
        <v>6189380.6160000004</v>
      </c>
      <c r="R16" s="3">
        <v>0.59800255674601699</v>
      </c>
      <c r="S16" s="3">
        <v>125.551737382426</v>
      </c>
      <c r="T16" s="1">
        <v>2679895.4019999998</v>
      </c>
      <c r="U16" s="1">
        <v>0.66138530767803105</v>
      </c>
      <c r="V16" s="1">
        <v>125.69369653199099</v>
      </c>
      <c r="W16" s="3">
        <v>1131906.1910000001</v>
      </c>
      <c r="X16" s="3">
        <v>0.53308205791210195</v>
      </c>
      <c r="Y16" s="3">
        <v>12.539690845732901</v>
      </c>
      <c r="Z16" s="1">
        <v>272856.86800000002</v>
      </c>
      <c r="AA16" s="1">
        <v>0.72901849577038802</v>
      </c>
      <c r="AB16" s="1">
        <v>12.5279167549339</v>
      </c>
      <c r="AC16" s="3">
        <v>14895805.218</v>
      </c>
      <c r="AD16" s="3">
        <v>0.293911201970809</v>
      </c>
      <c r="AE16" s="3">
        <v>125.362093958681</v>
      </c>
      <c r="AF16" s="1">
        <v>1606591.1359999999</v>
      </c>
      <c r="AG16" s="1">
        <v>0.95895739964704896</v>
      </c>
      <c r="AH16" s="1">
        <v>12.5471755966065</v>
      </c>
      <c r="AI16" s="3">
        <v>942753.47100000002</v>
      </c>
      <c r="AJ16" s="3">
        <v>0.55163739908466103</v>
      </c>
      <c r="AK16" s="3">
        <v>12.545137030569</v>
      </c>
      <c r="AL16" s="1">
        <v>6696287.1289999997</v>
      </c>
      <c r="AM16" s="1">
        <v>0.441331171450353</v>
      </c>
      <c r="AN16" s="1">
        <v>125.44341122756499</v>
      </c>
      <c r="AO16" s="3">
        <v>1262537.7590000001</v>
      </c>
      <c r="AP16" s="3">
        <v>0.64133514682649495</v>
      </c>
      <c r="AQ16" s="3">
        <v>12.5409748168089</v>
      </c>
      <c r="AR16" s="1">
        <v>945551.20299999998</v>
      </c>
      <c r="AS16" s="1">
        <v>0.41822225130531898</v>
      </c>
      <c r="AT16" s="1">
        <v>64.766546337122605</v>
      </c>
      <c r="AU16" s="3">
        <v>809034.875</v>
      </c>
      <c r="AV16" s="3">
        <v>0.98120309043875098</v>
      </c>
      <c r="AW16" s="3">
        <v>62.536870234291101</v>
      </c>
      <c r="AX16" s="1">
        <v>231021.60200000001</v>
      </c>
      <c r="AY16" s="1">
        <v>0.92121198398870496</v>
      </c>
      <c r="AZ16" s="1">
        <v>54.015005204537196</v>
      </c>
      <c r="BA16" s="3">
        <v>47190.531999999999</v>
      </c>
      <c r="BB16" s="3">
        <v>1.1850043613661201</v>
      </c>
      <c r="BC16" s="3">
        <v>50.846302873282603</v>
      </c>
      <c r="BD16" s="1">
        <v>389336.62300000002</v>
      </c>
      <c r="BE16" s="1">
        <v>0.72667178915356501</v>
      </c>
      <c r="BF16" s="1">
        <v>54.671884026006602</v>
      </c>
      <c r="BG16" s="3">
        <v>80087.240000000005</v>
      </c>
      <c r="BH16" s="3">
        <v>1.4709869645748499</v>
      </c>
      <c r="BI16" s="3">
        <v>51.232327060740403</v>
      </c>
    </row>
    <row r="17" spans="1:61" x14ac:dyDescent="0.25">
      <c r="A17" s="5"/>
      <c r="B17" s="5" t="b">
        <v>0</v>
      </c>
      <c r="C17" s="5" t="s">
        <v>95</v>
      </c>
      <c r="D17" s="6">
        <v>43420.438750000001</v>
      </c>
      <c r="E17" s="2" t="s">
        <v>28</v>
      </c>
      <c r="F17" s="3" t="s">
        <v>158</v>
      </c>
      <c r="G17" s="5" t="s">
        <v>39</v>
      </c>
      <c r="H17" s="1">
        <v>1026.193</v>
      </c>
      <c r="I17" s="1">
        <v>9.3277010367947408</v>
      </c>
      <c r="J17" s="1" t="s">
        <v>34</v>
      </c>
      <c r="K17" s="3">
        <v>10059.179</v>
      </c>
      <c r="L17" s="3">
        <v>4.4635047898950697</v>
      </c>
      <c r="M17" s="3" t="s">
        <v>34</v>
      </c>
      <c r="N17" s="1">
        <v>4286577.49</v>
      </c>
      <c r="O17" s="1">
        <v>0.57746818744403405</v>
      </c>
      <c r="P17" s="1" t="s">
        <v>34</v>
      </c>
      <c r="Q17" s="3">
        <v>23221.215</v>
      </c>
      <c r="R17" s="3">
        <v>1.7033921402219001</v>
      </c>
      <c r="S17" s="3" t="s">
        <v>34</v>
      </c>
      <c r="T17" s="1">
        <v>9140.7459999999992</v>
      </c>
      <c r="U17" s="1">
        <v>4.1074596597334097</v>
      </c>
      <c r="V17" s="1" t="s">
        <v>34</v>
      </c>
      <c r="W17" s="3">
        <v>346.399</v>
      </c>
      <c r="X17" s="3">
        <v>23.841716332933999</v>
      </c>
      <c r="Y17" s="3" t="s">
        <v>34</v>
      </c>
      <c r="Z17" s="1">
        <v>717.83</v>
      </c>
      <c r="AA17" s="1">
        <v>14.879232943214401</v>
      </c>
      <c r="AB17" s="1" t="s">
        <v>34</v>
      </c>
      <c r="AC17" s="3">
        <v>2028.441</v>
      </c>
      <c r="AD17" s="3">
        <v>20.892499367103099</v>
      </c>
      <c r="AE17" s="3" t="s">
        <v>34</v>
      </c>
      <c r="AF17" s="1">
        <v>258.29899999999998</v>
      </c>
      <c r="AG17" s="1">
        <v>14.3644098456124</v>
      </c>
      <c r="AH17" s="1" t="s">
        <v>34</v>
      </c>
      <c r="AI17" s="3">
        <v>79.088999999999999</v>
      </c>
      <c r="AJ17" s="3">
        <v>41.537390959637499</v>
      </c>
      <c r="AK17" s="3">
        <v>9.7251521074636401E-4</v>
      </c>
      <c r="AL17" s="1">
        <v>2720.3719999999998</v>
      </c>
      <c r="AM17" s="1">
        <v>12.0071171144491</v>
      </c>
      <c r="AN17" s="1" t="s">
        <v>34</v>
      </c>
      <c r="AO17" s="3">
        <v>132.15199999999999</v>
      </c>
      <c r="AP17" s="3">
        <v>57.008520922510201</v>
      </c>
      <c r="AQ17" s="3" t="s">
        <v>34</v>
      </c>
      <c r="AR17" s="1">
        <v>300.34500000000003</v>
      </c>
      <c r="AS17" s="1">
        <v>23.149106850808302</v>
      </c>
      <c r="AT17" s="1">
        <v>2.05724537157858E-2</v>
      </c>
      <c r="AU17" s="3">
        <v>138.15600000000001</v>
      </c>
      <c r="AV17" s="3">
        <v>40.678308120457601</v>
      </c>
      <c r="AW17" s="3">
        <v>1.0679198278181401E-2</v>
      </c>
      <c r="AX17" s="1">
        <v>29.033000000000001</v>
      </c>
      <c r="AY17" s="1">
        <v>75.289515429367796</v>
      </c>
      <c r="AZ17" s="1">
        <v>6.7881861805430899E-3</v>
      </c>
      <c r="BA17" s="3">
        <v>8.0079999999999991</v>
      </c>
      <c r="BB17" s="3">
        <v>141.91155304938701</v>
      </c>
      <c r="BC17" s="3">
        <v>8.6283662453571601E-3</v>
      </c>
      <c r="BD17" s="1">
        <v>41.043999999999997</v>
      </c>
      <c r="BE17" s="1">
        <v>43.713204159158501</v>
      </c>
      <c r="BF17" s="1">
        <v>5.7635287188572996E-3</v>
      </c>
      <c r="BG17" s="3">
        <v>4.0039999999999996</v>
      </c>
      <c r="BH17" s="3">
        <v>174.80147469502501</v>
      </c>
      <c r="BI17" s="3">
        <v>2.5613847792882402E-3</v>
      </c>
    </row>
    <row r="18" spans="1:61" x14ac:dyDescent="0.25">
      <c r="A18" s="5"/>
      <c r="B18" s="5" t="b">
        <v>0</v>
      </c>
      <c r="C18" s="5" t="s">
        <v>119</v>
      </c>
      <c r="D18" s="6">
        <v>43420.442326388897</v>
      </c>
      <c r="E18" s="2" t="s">
        <v>28</v>
      </c>
      <c r="F18" s="3" t="s">
        <v>158</v>
      </c>
      <c r="G18" s="5" t="s">
        <v>39</v>
      </c>
      <c r="H18" s="1">
        <v>974.13300000000004</v>
      </c>
      <c r="I18" s="1">
        <v>6.2439721445858396</v>
      </c>
      <c r="J18" s="1" t="s">
        <v>34</v>
      </c>
      <c r="K18" s="3">
        <v>9775.7029999999995</v>
      </c>
      <c r="L18" s="3">
        <v>4.0784163756081897</v>
      </c>
      <c r="M18" s="3" t="s">
        <v>34</v>
      </c>
      <c r="N18" s="1">
        <v>4243006.9359999998</v>
      </c>
      <c r="O18" s="1">
        <v>0.73151088621498195</v>
      </c>
      <c r="P18" s="1" t="s">
        <v>34</v>
      </c>
      <c r="Q18" s="3">
        <v>22477.284</v>
      </c>
      <c r="R18" s="3">
        <v>2.6367072200680099</v>
      </c>
      <c r="S18" s="3" t="s">
        <v>34</v>
      </c>
      <c r="T18" s="1">
        <v>8588.7890000000007</v>
      </c>
      <c r="U18" s="1">
        <v>4.9448505144082802</v>
      </c>
      <c r="V18" s="1" t="s">
        <v>34</v>
      </c>
      <c r="W18" s="3">
        <v>201.23099999999999</v>
      </c>
      <c r="X18" s="3">
        <v>54.925626419319201</v>
      </c>
      <c r="Y18" s="3" t="s">
        <v>34</v>
      </c>
      <c r="Z18" s="1">
        <v>738.85900000000004</v>
      </c>
      <c r="AA18" s="1">
        <v>14.464625104090601</v>
      </c>
      <c r="AB18" s="1" t="s">
        <v>34</v>
      </c>
      <c r="AC18" s="3">
        <v>749.86699999999996</v>
      </c>
      <c r="AD18" s="3">
        <v>9.5753662822358603</v>
      </c>
      <c r="AE18" s="3" t="s">
        <v>34</v>
      </c>
      <c r="AF18" s="1">
        <v>143.16499999999999</v>
      </c>
      <c r="AG18" s="1">
        <v>30.580745908448499</v>
      </c>
      <c r="AH18" s="1" t="s">
        <v>34</v>
      </c>
      <c r="AI18" s="3">
        <v>1.0009999999999999</v>
      </c>
      <c r="AJ18" s="3">
        <v>316.22776601683802</v>
      </c>
      <c r="AK18" s="3" t="s">
        <v>34</v>
      </c>
      <c r="AL18" s="1">
        <v>1476.7570000000001</v>
      </c>
      <c r="AM18" s="1">
        <v>10.6411063682345</v>
      </c>
      <c r="AN18" s="1" t="s">
        <v>34</v>
      </c>
      <c r="AO18" s="3">
        <v>6.0060000000000002</v>
      </c>
      <c r="AP18" s="3">
        <v>116.53431646335</v>
      </c>
      <c r="AQ18" s="3" t="s">
        <v>34</v>
      </c>
      <c r="AR18" s="1">
        <v>162.185</v>
      </c>
      <c r="AS18" s="1">
        <v>21.738670219196699</v>
      </c>
      <c r="AT18" s="1">
        <v>1.11090359616265E-2</v>
      </c>
      <c r="AU18" s="3">
        <v>138.15600000000001</v>
      </c>
      <c r="AV18" s="3">
        <v>26.415669657351099</v>
      </c>
      <c r="AW18" s="3">
        <v>1.0679198278181401E-2</v>
      </c>
      <c r="AX18" s="1">
        <v>22.024999999999999</v>
      </c>
      <c r="AY18" s="1">
        <v>76.669978977505096</v>
      </c>
      <c r="AZ18" s="1">
        <v>5.1496504194007402E-3</v>
      </c>
      <c r="BA18" s="3">
        <v>0</v>
      </c>
      <c r="BB18" s="3" t="s">
        <v>46</v>
      </c>
      <c r="BC18" s="3">
        <v>0</v>
      </c>
      <c r="BD18" s="1">
        <v>13.013999999999999</v>
      </c>
      <c r="BE18" s="1">
        <v>125.885917296438</v>
      </c>
      <c r="BF18" s="1">
        <v>1.82746717540222E-3</v>
      </c>
      <c r="BG18" s="3">
        <v>2.0019999999999998</v>
      </c>
      <c r="BH18" s="3">
        <v>316.22776601683802</v>
      </c>
      <c r="BI18" s="3">
        <v>1.2806923896441201E-3</v>
      </c>
    </row>
    <row r="19" spans="1:61" x14ac:dyDescent="0.25">
      <c r="A19" s="5"/>
      <c r="B19" s="5" t="b">
        <v>0</v>
      </c>
      <c r="C19" s="5" t="s">
        <v>87</v>
      </c>
      <c r="D19" s="6">
        <v>43420.445925925902</v>
      </c>
      <c r="E19" s="2" t="s">
        <v>28</v>
      </c>
      <c r="F19" s="3" t="s">
        <v>158</v>
      </c>
      <c r="G19" s="5" t="s">
        <v>39</v>
      </c>
      <c r="H19" s="1">
        <v>962.11800000000005</v>
      </c>
      <c r="I19" s="1">
        <v>14.0863859961042</v>
      </c>
      <c r="J19" s="1" t="s">
        <v>34</v>
      </c>
      <c r="K19" s="3">
        <v>10026.156000000001</v>
      </c>
      <c r="L19" s="3">
        <v>6.0632597518973697</v>
      </c>
      <c r="M19" s="3" t="s">
        <v>34</v>
      </c>
      <c r="N19" s="1">
        <v>4240428.6390000004</v>
      </c>
      <c r="O19" s="1">
        <v>0.69969484174155805</v>
      </c>
      <c r="P19" s="1" t="s">
        <v>34</v>
      </c>
      <c r="Q19" s="3">
        <v>21884.959999999999</v>
      </c>
      <c r="R19" s="3">
        <v>1.88728195673629</v>
      </c>
      <c r="S19" s="3" t="s">
        <v>34</v>
      </c>
      <c r="T19" s="1">
        <v>8349.3870000000006</v>
      </c>
      <c r="U19" s="1">
        <v>4.2765071246602799</v>
      </c>
      <c r="V19" s="1" t="s">
        <v>34</v>
      </c>
      <c r="W19" s="3">
        <v>208.23699999999999</v>
      </c>
      <c r="X19" s="3">
        <v>29.1828255442393</v>
      </c>
      <c r="Y19" s="3" t="s">
        <v>34</v>
      </c>
      <c r="Z19" s="1">
        <v>685.79200000000003</v>
      </c>
      <c r="AA19" s="1">
        <v>13.921590388174501</v>
      </c>
      <c r="AB19" s="1" t="s">
        <v>34</v>
      </c>
      <c r="AC19" s="3">
        <v>721.83199999999999</v>
      </c>
      <c r="AD19" s="3">
        <v>12.4650475999916</v>
      </c>
      <c r="AE19" s="3" t="s">
        <v>34</v>
      </c>
      <c r="AF19" s="1">
        <v>95.108000000000004</v>
      </c>
      <c r="AG19" s="1">
        <v>52.101737957314398</v>
      </c>
      <c r="AH19" s="1" t="s">
        <v>34</v>
      </c>
      <c r="AI19" s="3">
        <v>4.0039999999999996</v>
      </c>
      <c r="AJ19" s="3">
        <v>174.80147469502501</v>
      </c>
      <c r="AK19" s="3" t="s">
        <v>34</v>
      </c>
      <c r="AL19" s="1">
        <v>1225.444</v>
      </c>
      <c r="AM19" s="1">
        <v>8.0441308450183797</v>
      </c>
      <c r="AN19" s="1" t="s">
        <v>34</v>
      </c>
      <c r="AO19" s="3">
        <v>3.0030000000000001</v>
      </c>
      <c r="AP19" s="3">
        <v>161.01529717988299</v>
      </c>
      <c r="AQ19" s="3" t="s">
        <v>34</v>
      </c>
      <c r="AR19" s="1">
        <v>134.15199999999999</v>
      </c>
      <c r="AS19" s="1">
        <v>39.831977913987203</v>
      </c>
      <c r="AT19" s="1">
        <v>9.1888854846263399E-3</v>
      </c>
      <c r="AU19" s="3">
        <v>117.13200000000001</v>
      </c>
      <c r="AV19" s="3">
        <v>31.481119641316401</v>
      </c>
      <c r="AW19" s="3">
        <v>9.0540827232979092E-3</v>
      </c>
      <c r="AX19" s="1">
        <v>8.0079999999999991</v>
      </c>
      <c r="AY19" s="1">
        <v>129.09944487358101</v>
      </c>
      <c r="AZ19" s="1">
        <v>1.87234508778938E-3</v>
      </c>
      <c r="BA19" s="3">
        <v>3.0030000000000001</v>
      </c>
      <c r="BB19" s="3">
        <v>224.98285257018401</v>
      </c>
      <c r="BC19" s="3">
        <v>3.2356373420089398E-3</v>
      </c>
      <c r="BD19" s="1">
        <v>15.015000000000001</v>
      </c>
      <c r="BE19" s="1">
        <v>78.567420131838702</v>
      </c>
      <c r="BF19" s="1">
        <v>2.1084539448796998E-3</v>
      </c>
      <c r="BG19" s="3">
        <v>3.0030000000000001</v>
      </c>
      <c r="BH19" s="3">
        <v>161.01529717988299</v>
      </c>
      <c r="BI19" s="3">
        <v>1.92103858446618E-3</v>
      </c>
    </row>
    <row r="20" spans="1:61" x14ac:dyDescent="0.25">
      <c r="A20" s="5"/>
      <c r="B20" s="5" t="b">
        <v>0</v>
      </c>
      <c r="C20" s="5" t="s">
        <v>164</v>
      </c>
      <c r="D20" s="6">
        <v>43420.449525463002</v>
      </c>
      <c r="E20" s="2" t="s">
        <v>28</v>
      </c>
      <c r="F20" s="3" t="s">
        <v>158</v>
      </c>
      <c r="G20" s="5" t="s">
        <v>184</v>
      </c>
      <c r="H20" s="1">
        <v>1650.942</v>
      </c>
      <c r="I20" s="1">
        <v>10.7217998741783</v>
      </c>
      <c r="J20" s="1" t="s">
        <v>34</v>
      </c>
      <c r="K20" s="3">
        <v>20710.330000000002</v>
      </c>
      <c r="L20" s="3">
        <v>3.0320003719180599</v>
      </c>
      <c r="M20" s="3" t="s">
        <v>34</v>
      </c>
      <c r="N20" s="1">
        <v>4304092.6430000002</v>
      </c>
      <c r="O20" s="1">
        <v>0.368114121437076</v>
      </c>
      <c r="P20" s="1" t="s">
        <v>34</v>
      </c>
      <c r="Q20" s="3">
        <v>36562.307999999997</v>
      </c>
      <c r="R20" s="3">
        <v>2.1617185093197802</v>
      </c>
      <c r="S20" s="3" t="s">
        <v>34</v>
      </c>
      <c r="T20" s="1">
        <v>14031.325999999999</v>
      </c>
      <c r="U20" s="1">
        <v>3.7684293385497898</v>
      </c>
      <c r="V20" s="1" t="s">
        <v>34</v>
      </c>
      <c r="W20" s="3">
        <v>289.33300000000003</v>
      </c>
      <c r="X20" s="3">
        <v>34.583980595576499</v>
      </c>
      <c r="Y20" s="3" t="s">
        <v>34</v>
      </c>
      <c r="Z20" s="1">
        <v>2738.3139999999999</v>
      </c>
      <c r="AA20" s="1">
        <v>6.6390010469758103</v>
      </c>
      <c r="AB20" s="1">
        <v>5.2347559810967302E-2</v>
      </c>
      <c r="AC20" s="3">
        <v>1404.652</v>
      </c>
      <c r="AD20" s="3">
        <v>10.1312167883478</v>
      </c>
      <c r="AE20" s="3" t="s">
        <v>34</v>
      </c>
      <c r="AF20" s="1">
        <v>160.18199999999999</v>
      </c>
      <c r="AG20" s="1">
        <v>32.274189611793602</v>
      </c>
      <c r="AH20" s="1" t="s">
        <v>34</v>
      </c>
      <c r="AI20" s="3">
        <v>14.016</v>
      </c>
      <c r="AJ20" s="3">
        <v>178.812984601587</v>
      </c>
      <c r="AK20" s="3">
        <v>1.0658904037982E-4</v>
      </c>
      <c r="AL20" s="1">
        <v>1432.71</v>
      </c>
      <c r="AM20" s="1">
        <v>8.1399181961946798</v>
      </c>
      <c r="AN20" s="1" t="s">
        <v>34</v>
      </c>
      <c r="AO20" s="3">
        <v>10.01</v>
      </c>
      <c r="AP20" s="3">
        <v>115.47005383792499</v>
      </c>
      <c r="AQ20" s="3" t="s">
        <v>34</v>
      </c>
      <c r="AR20" s="1">
        <v>936279.277</v>
      </c>
      <c r="AS20" s="1">
        <v>0.73680930048192395</v>
      </c>
      <c r="AT20" s="1">
        <v>64.131455796273997</v>
      </c>
      <c r="AU20" s="3">
        <v>805605.47900000005</v>
      </c>
      <c r="AV20" s="3">
        <v>1.07903085361942</v>
      </c>
      <c r="AW20" s="3">
        <v>62.271784390329202</v>
      </c>
      <c r="AX20" s="1">
        <v>229018.68100000001</v>
      </c>
      <c r="AY20" s="1">
        <v>1.57510510396714</v>
      </c>
      <c r="AZ20" s="1">
        <v>53.546703594199997</v>
      </c>
      <c r="BA20" s="3">
        <v>47058.9</v>
      </c>
      <c r="BB20" s="3">
        <v>2.21800396531704</v>
      </c>
      <c r="BC20" s="3">
        <v>50.704473564390398</v>
      </c>
      <c r="BD20" s="1">
        <v>383078.908</v>
      </c>
      <c r="BE20" s="1">
        <v>0.72720080170947399</v>
      </c>
      <c r="BF20" s="1">
        <v>53.793155829024698</v>
      </c>
      <c r="BG20" s="3">
        <v>78801.865999999995</v>
      </c>
      <c r="BH20" s="3">
        <v>0.59699302782512298</v>
      </c>
      <c r="BI20" s="3">
        <v>50.4100649730049</v>
      </c>
    </row>
    <row r="21" spans="1:61" x14ac:dyDescent="0.25">
      <c r="A21" s="5"/>
      <c r="B21" s="5" t="b">
        <v>0</v>
      </c>
      <c r="C21" s="5" t="s">
        <v>65</v>
      </c>
      <c r="D21" s="6">
        <v>43420.453113425901</v>
      </c>
      <c r="E21" s="2" t="s">
        <v>28</v>
      </c>
      <c r="F21" s="3" t="s">
        <v>158</v>
      </c>
      <c r="G21" s="5" t="s">
        <v>39</v>
      </c>
      <c r="H21" s="1">
        <v>1004.171</v>
      </c>
      <c r="I21" s="1">
        <v>7.8233659888479803</v>
      </c>
      <c r="J21" s="1" t="s">
        <v>34</v>
      </c>
      <c r="K21" s="3">
        <v>9941.9920000000002</v>
      </c>
      <c r="L21" s="3">
        <v>3.6978385879608702</v>
      </c>
      <c r="M21" s="3" t="s">
        <v>34</v>
      </c>
      <c r="N21" s="1">
        <v>4261434.05</v>
      </c>
      <c r="O21" s="1">
        <v>0.62434629472374104</v>
      </c>
      <c r="P21" s="1" t="s">
        <v>34</v>
      </c>
      <c r="Q21" s="3">
        <v>22347.064999999999</v>
      </c>
      <c r="R21" s="3">
        <v>2.2519376052711699</v>
      </c>
      <c r="S21" s="3" t="s">
        <v>34</v>
      </c>
      <c r="T21" s="1">
        <v>8480.6029999999992</v>
      </c>
      <c r="U21" s="1">
        <v>2.6869651112060899</v>
      </c>
      <c r="V21" s="1" t="s">
        <v>34</v>
      </c>
      <c r="W21" s="3">
        <v>207.23500000000001</v>
      </c>
      <c r="X21" s="3">
        <v>29.959357371108698</v>
      </c>
      <c r="Y21" s="3" t="s">
        <v>34</v>
      </c>
      <c r="Z21" s="1">
        <v>647.74199999999996</v>
      </c>
      <c r="AA21" s="1">
        <v>13.7098822746089</v>
      </c>
      <c r="AB21" s="1" t="s">
        <v>34</v>
      </c>
      <c r="AC21" s="3">
        <v>683.78499999999997</v>
      </c>
      <c r="AD21" s="3">
        <v>12.7084950555593</v>
      </c>
      <c r="AE21" s="3" t="s">
        <v>34</v>
      </c>
      <c r="AF21" s="1">
        <v>69.076999999999998</v>
      </c>
      <c r="AG21" s="1">
        <v>54.849047317059799</v>
      </c>
      <c r="AH21" s="1" t="s">
        <v>34</v>
      </c>
      <c r="AI21" s="3">
        <v>3.0030000000000001</v>
      </c>
      <c r="AJ21" s="3">
        <v>224.98285257018401</v>
      </c>
      <c r="AK21" s="3" t="s">
        <v>34</v>
      </c>
      <c r="AL21" s="1">
        <v>928.09100000000001</v>
      </c>
      <c r="AM21" s="1">
        <v>12.279361960893301</v>
      </c>
      <c r="AN21" s="1" t="s">
        <v>34</v>
      </c>
      <c r="AO21" s="3">
        <v>4.0039999999999996</v>
      </c>
      <c r="AP21" s="3">
        <v>174.80147469502501</v>
      </c>
      <c r="AQ21" s="3" t="s">
        <v>34</v>
      </c>
      <c r="AR21" s="1">
        <v>288.33100000000002</v>
      </c>
      <c r="AS21" s="1">
        <v>40.719091157491597</v>
      </c>
      <c r="AT21" s="1">
        <v>1.9749541867939299E-2</v>
      </c>
      <c r="AU21" s="3">
        <v>163.18700000000001</v>
      </c>
      <c r="AV21" s="3">
        <v>27.898546397773998</v>
      </c>
      <c r="AW21" s="3">
        <v>1.2614047377034599E-2</v>
      </c>
      <c r="AX21" s="1">
        <v>22.024000000000001</v>
      </c>
      <c r="AY21" s="1">
        <v>90.411162423495796</v>
      </c>
      <c r="AZ21" s="1">
        <v>5.1494166100740897E-3</v>
      </c>
      <c r="BA21" s="3">
        <v>1.0009999999999999</v>
      </c>
      <c r="BB21" s="3">
        <v>316.22776601683802</v>
      </c>
      <c r="BC21" s="3">
        <v>1.07854578066965E-3</v>
      </c>
      <c r="BD21" s="1">
        <v>49.055999999999997</v>
      </c>
      <c r="BE21" s="1">
        <v>70.991953377872406</v>
      </c>
      <c r="BF21" s="1">
        <v>6.8885991821524099E-3</v>
      </c>
      <c r="BG21" s="3">
        <v>4.0039999999999996</v>
      </c>
      <c r="BH21" s="3">
        <v>174.80147469502501</v>
      </c>
      <c r="BI21" s="3">
        <v>2.5613847792882402E-3</v>
      </c>
    </row>
    <row r="22" spans="1:61" x14ac:dyDescent="0.25">
      <c r="A22" s="5"/>
      <c r="B22" s="5" t="b">
        <v>0</v>
      </c>
      <c r="C22" s="5" t="s">
        <v>114</v>
      </c>
      <c r="D22" s="6">
        <v>43420.456701388903</v>
      </c>
      <c r="E22" s="2" t="s">
        <v>28</v>
      </c>
      <c r="F22" s="3" t="s">
        <v>158</v>
      </c>
      <c r="G22" s="5" t="s">
        <v>190</v>
      </c>
      <c r="H22" s="1">
        <v>4565.7359999999999</v>
      </c>
      <c r="I22" s="1">
        <v>6.6100750578823098</v>
      </c>
      <c r="J22" s="1">
        <v>4.5885735240251302</v>
      </c>
      <c r="K22" s="3">
        <v>67689.486999999994</v>
      </c>
      <c r="L22" s="3">
        <v>2.3002697590577799</v>
      </c>
      <c r="M22" s="3">
        <v>5.8693552426894398</v>
      </c>
      <c r="N22" s="1">
        <v>4311711.92</v>
      </c>
      <c r="O22" s="1">
        <v>0.476978744165793</v>
      </c>
      <c r="P22" s="1" t="s">
        <v>34</v>
      </c>
      <c r="Q22" s="3">
        <v>52511.675000000003</v>
      </c>
      <c r="R22" s="3">
        <v>2.82811214704483</v>
      </c>
      <c r="S22" s="3" t="s">
        <v>34</v>
      </c>
      <c r="T22" s="1">
        <v>20173.23</v>
      </c>
      <c r="U22" s="1">
        <v>1.84077316632583</v>
      </c>
      <c r="V22" s="1" t="s">
        <v>34</v>
      </c>
      <c r="W22" s="3">
        <v>298.33999999999997</v>
      </c>
      <c r="X22" s="3">
        <v>28.728848477044099</v>
      </c>
      <c r="Y22" s="3" t="s">
        <v>34</v>
      </c>
      <c r="Z22" s="1">
        <v>2775.3679999999999</v>
      </c>
      <c r="AA22" s="1">
        <v>8.3040280280342493</v>
      </c>
      <c r="AB22" s="1">
        <v>5.4058918524060598E-2</v>
      </c>
      <c r="AC22" s="3">
        <v>3300.0529999999999</v>
      </c>
      <c r="AD22" s="3">
        <v>5.4403140007855297</v>
      </c>
      <c r="AE22" s="3" t="s">
        <v>34</v>
      </c>
      <c r="AF22" s="1">
        <v>176.2</v>
      </c>
      <c r="AG22" s="1">
        <v>41.425555486051003</v>
      </c>
      <c r="AH22" s="1" t="s">
        <v>34</v>
      </c>
      <c r="AI22" s="3">
        <v>17.018000000000001</v>
      </c>
      <c r="AJ22" s="3">
        <v>78.682694650892302</v>
      </c>
      <c r="AK22" s="3">
        <v>1.46536643278724E-4</v>
      </c>
      <c r="AL22" s="1">
        <v>1227.46</v>
      </c>
      <c r="AM22" s="1">
        <v>11.185854213127699</v>
      </c>
      <c r="AN22" s="1" t="s">
        <v>34</v>
      </c>
      <c r="AO22" s="3">
        <v>24.024999999999999</v>
      </c>
      <c r="AP22" s="3">
        <v>40.259809637194898</v>
      </c>
      <c r="AQ22" s="3" t="s">
        <v>34</v>
      </c>
      <c r="AR22" s="1">
        <v>957619.20700000005</v>
      </c>
      <c r="AS22" s="1">
        <v>0.643891215310475</v>
      </c>
      <c r="AT22" s="1">
        <v>65.593157247015995</v>
      </c>
      <c r="AU22" s="3">
        <v>807571.93</v>
      </c>
      <c r="AV22" s="3">
        <v>1.0430163175164699</v>
      </c>
      <c r="AW22" s="3">
        <v>62.423787344477603</v>
      </c>
      <c r="AX22" s="1">
        <v>228383.59299999999</v>
      </c>
      <c r="AY22" s="1">
        <v>0.83960476598331901</v>
      </c>
      <c r="AZ22" s="1">
        <v>53.398214096558299</v>
      </c>
      <c r="BA22" s="3">
        <v>47110.656999999999</v>
      </c>
      <c r="BB22" s="3">
        <v>2.5029438217269999</v>
      </c>
      <c r="BC22" s="3">
        <v>50.760240091832998</v>
      </c>
      <c r="BD22" s="1">
        <v>381493.82400000002</v>
      </c>
      <c r="BE22" s="1">
        <v>0.91538987527091498</v>
      </c>
      <c r="BF22" s="1">
        <v>53.570573304032003</v>
      </c>
      <c r="BG22" s="3">
        <v>79234.813999999998</v>
      </c>
      <c r="BH22" s="3">
        <v>2.2041551913424802</v>
      </c>
      <c r="BI22" s="3">
        <v>50.687024617715998</v>
      </c>
    </row>
    <row r="23" spans="1:61" x14ac:dyDescent="0.25">
      <c r="A23" s="5"/>
      <c r="B23" s="5" t="b">
        <v>0</v>
      </c>
      <c r="C23" s="5" t="s">
        <v>133</v>
      </c>
      <c r="D23" s="6">
        <v>43420.460289351897</v>
      </c>
      <c r="E23" s="2" t="s">
        <v>28</v>
      </c>
      <c r="F23" s="3" t="s">
        <v>158</v>
      </c>
      <c r="G23" s="5" t="s">
        <v>39</v>
      </c>
      <c r="H23" s="1">
        <v>967.12300000000005</v>
      </c>
      <c r="I23" s="1">
        <v>9.9325201063473099</v>
      </c>
      <c r="J23" s="1" t="s">
        <v>34</v>
      </c>
      <c r="K23" s="3">
        <v>9755.7119999999995</v>
      </c>
      <c r="L23" s="3">
        <v>5.5511435892991399</v>
      </c>
      <c r="M23" s="3" t="s">
        <v>34</v>
      </c>
      <c r="N23" s="1">
        <v>4275004.4469999997</v>
      </c>
      <c r="O23" s="1">
        <v>0.64027487064299204</v>
      </c>
      <c r="P23" s="1" t="s">
        <v>34</v>
      </c>
      <c r="Q23" s="3">
        <v>21664.444</v>
      </c>
      <c r="R23" s="3">
        <v>2.4647244836995901</v>
      </c>
      <c r="S23" s="3" t="s">
        <v>34</v>
      </c>
      <c r="T23" s="1">
        <v>8258.2540000000008</v>
      </c>
      <c r="U23" s="1">
        <v>3.30694168499029</v>
      </c>
      <c r="V23" s="1" t="s">
        <v>34</v>
      </c>
      <c r="W23" s="3">
        <v>229.262</v>
      </c>
      <c r="X23" s="3">
        <v>21.8285194995001</v>
      </c>
      <c r="Y23" s="3" t="s">
        <v>34</v>
      </c>
      <c r="Z23" s="1">
        <v>694.8</v>
      </c>
      <c r="AA23" s="1">
        <v>16.766476880065099</v>
      </c>
      <c r="AB23" s="1" t="s">
        <v>34</v>
      </c>
      <c r="AC23" s="3">
        <v>693.80399999999997</v>
      </c>
      <c r="AD23" s="3">
        <v>17.843539271802399</v>
      </c>
      <c r="AE23" s="3" t="s">
        <v>34</v>
      </c>
      <c r="AF23" s="1">
        <v>62.07</v>
      </c>
      <c r="AG23" s="1">
        <v>46.126337431643101</v>
      </c>
      <c r="AH23" s="1" t="s">
        <v>34</v>
      </c>
      <c r="AI23" s="3">
        <v>0</v>
      </c>
      <c r="AJ23" s="3" t="s">
        <v>46</v>
      </c>
      <c r="AK23" s="3" t="s">
        <v>34</v>
      </c>
      <c r="AL23" s="1">
        <v>772.90099999999995</v>
      </c>
      <c r="AM23" s="1">
        <v>10.9883616326099</v>
      </c>
      <c r="AN23" s="1" t="s">
        <v>34</v>
      </c>
      <c r="AO23" s="3">
        <v>3.0030000000000001</v>
      </c>
      <c r="AP23" s="3">
        <v>224.98285257018401</v>
      </c>
      <c r="AQ23" s="3" t="s">
        <v>34</v>
      </c>
      <c r="AR23" s="1">
        <v>271.31</v>
      </c>
      <c r="AS23" s="1">
        <v>23.4319680480471</v>
      </c>
      <c r="AT23" s="1">
        <v>1.8583670171402399E-2</v>
      </c>
      <c r="AU23" s="3">
        <v>153.17500000000001</v>
      </c>
      <c r="AV23" s="3">
        <v>35.136958249515502</v>
      </c>
      <c r="AW23" s="3">
        <v>1.1840138656739E-2</v>
      </c>
      <c r="AX23" s="1">
        <v>25.027999999999999</v>
      </c>
      <c r="AY23" s="1">
        <v>54.168519954022997</v>
      </c>
      <c r="AZ23" s="1">
        <v>5.8517798273217602E-3</v>
      </c>
      <c r="BA23" s="3">
        <v>1.0009999999999999</v>
      </c>
      <c r="BB23" s="3">
        <v>316.22776601683802</v>
      </c>
      <c r="BC23" s="3">
        <v>1.07854578066965E-3</v>
      </c>
      <c r="BD23" s="1">
        <v>43.05</v>
      </c>
      <c r="BE23" s="1">
        <v>54.873362807689603</v>
      </c>
      <c r="BF23" s="1">
        <v>6.0452176042005302E-3</v>
      </c>
      <c r="BG23" s="3">
        <v>3.0030000000000001</v>
      </c>
      <c r="BH23" s="3">
        <v>316.22776601683802</v>
      </c>
      <c r="BI23" s="3">
        <v>1.92103858446618E-3</v>
      </c>
    </row>
    <row r="24" spans="1:61" x14ac:dyDescent="0.25">
      <c r="A24" s="5"/>
      <c r="B24" s="5" t="b">
        <v>0</v>
      </c>
      <c r="C24" s="5" t="s">
        <v>182</v>
      </c>
      <c r="D24" s="6">
        <v>43420.463888888902</v>
      </c>
      <c r="E24" s="2" t="s">
        <v>28</v>
      </c>
      <c r="F24" s="3" t="s">
        <v>158</v>
      </c>
      <c r="G24" s="5" t="s">
        <v>112</v>
      </c>
      <c r="H24" s="1">
        <v>2078.4720000000002</v>
      </c>
      <c r="I24" s="1">
        <v>9.7280116554981806</v>
      </c>
      <c r="J24" s="1" t="s">
        <v>34</v>
      </c>
      <c r="K24" s="3">
        <v>28660.234</v>
      </c>
      <c r="L24" s="3">
        <v>1.5246508513925801</v>
      </c>
      <c r="M24" s="3" t="s">
        <v>34</v>
      </c>
      <c r="N24" s="1">
        <v>4383353.9819999998</v>
      </c>
      <c r="O24" s="1">
        <v>0.68885336304742495</v>
      </c>
      <c r="P24" s="1" t="s">
        <v>34</v>
      </c>
      <c r="Q24" s="3">
        <v>117254.348</v>
      </c>
      <c r="R24" s="3">
        <v>0.91236257164022305</v>
      </c>
      <c r="S24" s="3" t="s">
        <v>34</v>
      </c>
      <c r="T24" s="1">
        <v>44210.851999999999</v>
      </c>
      <c r="U24" s="1">
        <v>1.67740340957926</v>
      </c>
      <c r="V24" s="1" t="s">
        <v>34</v>
      </c>
      <c r="W24" s="3">
        <v>11026.94</v>
      </c>
      <c r="X24" s="3">
        <v>3.1859110687135801</v>
      </c>
      <c r="Y24" s="3">
        <v>0.117194321472521</v>
      </c>
      <c r="Z24" s="1">
        <v>5293.7560000000003</v>
      </c>
      <c r="AA24" s="1">
        <v>5.6588584813276901</v>
      </c>
      <c r="AB24" s="1">
        <v>0.17037200879096301</v>
      </c>
      <c r="AC24" s="3">
        <v>1960.3219999999999</v>
      </c>
      <c r="AD24" s="3">
        <v>11.083024283282001</v>
      </c>
      <c r="AE24" s="3" t="s">
        <v>34</v>
      </c>
      <c r="AF24" s="1">
        <v>8616.0450000000001</v>
      </c>
      <c r="AG24" s="1">
        <v>3.6774464835585201</v>
      </c>
      <c r="AH24" s="1">
        <v>5.6065042777373897E-2</v>
      </c>
      <c r="AI24" s="3">
        <v>9379.3960000000006</v>
      </c>
      <c r="AJ24" s="3">
        <v>2.3550537844715702</v>
      </c>
      <c r="AK24" s="3">
        <v>0.12473166606814</v>
      </c>
      <c r="AL24" s="1">
        <v>1139.347</v>
      </c>
      <c r="AM24" s="1">
        <v>11.6205921086696</v>
      </c>
      <c r="AN24" s="1" t="s">
        <v>34</v>
      </c>
      <c r="AO24" s="3">
        <v>1076.2670000000001</v>
      </c>
      <c r="AP24" s="3">
        <v>5.3035356298104599</v>
      </c>
      <c r="AQ24" s="3">
        <v>7.5898594579098004E-3</v>
      </c>
      <c r="AR24" s="1">
        <v>921777.89500000002</v>
      </c>
      <c r="AS24" s="1">
        <v>0.57997452263874905</v>
      </c>
      <c r="AT24" s="1">
        <v>63.138168043822802</v>
      </c>
      <c r="AU24" s="3">
        <v>791087.07700000005</v>
      </c>
      <c r="AV24" s="3">
        <v>0.98194592092673305</v>
      </c>
      <c r="AW24" s="3">
        <v>61.149539293190102</v>
      </c>
      <c r="AX24" s="1">
        <v>210049.065</v>
      </c>
      <c r="AY24" s="1">
        <v>0.79019695636878495</v>
      </c>
      <c r="AZ24" s="1">
        <v>49.111430450487298</v>
      </c>
      <c r="BA24" s="3">
        <v>42185.868000000002</v>
      </c>
      <c r="BB24" s="3">
        <v>1.5467381573676899</v>
      </c>
      <c r="BC24" s="3">
        <v>45.453935999287303</v>
      </c>
      <c r="BD24" s="1">
        <v>346996.603</v>
      </c>
      <c r="BE24" s="1">
        <v>1.1407332188563899</v>
      </c>
      <c r="BF24" s="1">
        <v>48.726364066280702</v>
      </c>
      <c r="BG24" s="3">
        <v>70571.243000000002</v>
      </c>
      <c r="BH24" s="3">
        <v>1.52739711125746</v>
      </c>
      <c r="BI24" s="3">
        <v>45.144882036876098</v>
      </c>
    </row>
    <row r="25" spans="1:61" x14ac:dyDescent="0.25">
      <c r="A25" s="5"/>
      <c r="B25" s="5" t="b">
        <v>0</v>
      </c>
      <c r="C25" s="5" t="s">
        <v>150</v>
      </c>
      <c r="D25" s="6">
        <v>43420.4674884259</v>
      </c>
      <c r="E25" s="2" t="s">
        <v>28</v>
      </c>
      <c r="F25" s="3" t="s">
        <v>158</v>
      </c>
      <c r="G25" s="5" t="s">
        <v>39</v>
      </c>
      <c r="H25" s="1">
        <v>969.13199999999995</v>
      </c>
      <c r="I25" s="1">
        <v>10.4658075366732</v>
      </c>
      <c r="J25" s="1" t="s">
        <v>34</v>
      </c>
      <c r="K25" s="3">
        <v>9597.402</v>
      </c>
      <c r="L25" s="3">
        <v>2.9921629721368901</v>
      </c>
      <c r="M25" s="3" t="s">
        <v>34</v>
      </c>
      <c r="N25" s="1">
        <v>4287367.1390000004</v>
      </c>
      <c r="O25" s="1">
        <v>0.55418417682658005</v>
      </c>
      <c r="P25" s="1" t="s">
        <v>34</v>
      </c>
      <c r="Q25" s="3">
        <v>29814.916000000001</v>
      </c>
      <c r="R25" s="3">
        <v>15.6820079597166</v>
      </c>
      <c r="S25" s="3" t="s">
        <v>34</v>
      </c>
      <c r="T25" s="1">
        <v>11342.545</v>
      </c>
      <c r="U25" s="1">
        <v>14.896185756211899</v>
      </c>
      <c r="V25" s="1" t="s">
        <v>34</v>
      </c>
      <c r="W25" s="3">
        <v>217.24799999999999</v>
      </c>
      <c r="X25" s="3">
        <v>25.3401670935406</v>
      </c>
      <c r="Y25" s="3" t="s">
        <v>34</v>
      </c>
      <c r="Z25" s="1">
        <v>713.827</v>
      </c>
      <c r="AA25" s="1">
        <v>21.199297636539001</v>
      </c>
      <c r="AB25" s="1" t="s">
        <v>34</v>
      </c>
      <c r="AC25" s="3">
        <v>699.80799999999999</v>
      </c>
      <c r="AD25" s="3">
        <v>11.0506957399984</v>
      </c>
      <c r="AE25" s="3" t="s">
        <v>34</v>
      </c>
      <c r="AF25" s="1">
        <v>74.085999999999999</v>
      </c>
      <c r="AG25" s="1">
        <v>30.014336277947699</v>
      </c>
      <c r="AH25" s="1" t="s">
        <v>34</v>
      </c>
      <c r="AI25" s="3">
        <v>1.0009999999999999</v>
      </c>
      <c r="AJ25" s="3">
        <v>316.22776601683802</v>
      </c>
      <c r="AK25" s="3" t="s">
        <v>34</v>
      </c>
      <c r="AL25" s="1">
        <v>637.74300000000005</v>
      </c>
      <c r="AM25" s="1">
        <v>13.5464499605204</v>
      </c>
      <c r="AN25" s="1" t="s">
        <v>34</v>
      </c>
      <c r="AO25" s="3">
        <v>6.0060000000000002</v>
      </c>
      <c r="AP25" s="3">
        <v>140.54567378526099</v>
      </c>
      <c r="AQ25" s="3" t="s">
        <v>34</v>
      </c>
      <c r="AR25" s="1">
        <v>325.375</v>
      </c>
      <c r="AS25" s="1">
        <v>18.4198026691232</v>
      </c>
      <c r="AT25" s="1">
        <v>2.2286910478861999E-2</v>
      </c>
      <c r="AU25" s="3">
        <v>186.21299999999999</v>
      </c>
      <c r="AV25" s="3">
        <v>33.8335926756329</v>
      </c>
      <c r="AW25" s="3">
        <v>1.43939137567315E-2</v>
      </c>
      <c r="AX25" s="1">
        <v>23.024999999999999</v>
      </c>
      <c r="AY25" s="1">
        <v>112.35795847200799</v>
      </c>
      <c r="AZ25" s="1">
        <v>5.3834597460477697E-3</v>
      </c>
      <c r="BA25" s="3">
        <v>3.0030000000000001</v>
      </c>
      <c r="BB25" s="3">
        <v>224.98285257018401</v>
      </c>
      <c r="BC25" s="3">
        <v>3.2356373420089398E-3</v>
      </c>
      <c r="BD25" s="1">
        <v>38.043999999999997</v>
      </c>
      <c r="BE25" s="1">
        <v>82.104854349378201</v>
      </c>
      <c r="BF25" s="1">
        <v>5.3422591994008103E-3</v>
      </c>
      <c r="BG25" s="3">
        <v>7.0069999999999997</v>
      </c>
      <c r="BH25" s="3">
        <v>96.421222530079007</v>
      </c>
      <c r="BI25" s="3">
        <v>4.4824233637544304E-3</v>
      </c>
    </row>
    <row r="26" spans="1:61" x14ac:dyDescent="0.25">
      <c r="A26" s="5"/>
      <c r="B26" s="5" t="b">
        <v>0</v>
      </c>
      <c r="C26" s="5" t="s">
        <v>56</v>
      </c>
      <c r="D26" s="6">
        <v>43420.471076388902</v>
      </c>
      <c r="E26" s="2" t="s">
        <v>28</v>
      </c>
      <c r="F26" s="3" t="s">
        <v>158</v>
      </c>
      <c r="G26" s="5" t="s">
        <v>18</v>
      </c>
      <c r="H26" s="1">
        <v>5646.3069999999998</v>
      </c>
      <c r="I26" s="1">
        <v>4.0288160124447501</v>
      </c>
      <c r="J26" s="1">
        <v>10.024043813070399</v>
      </c>
      <c r="K26" s="3">
        <v>85603.224000000002</v>
      </c>
      <c r="L26" s="3">
        <v>1.86211516809929</v>
      </c>
      <c r="M26" s="3">
        <v>12.605087927245201</v>
      </c>
      <c r="N26" s="1">
        <v>6971463.2180000003</v>
      </c>
      <c r="O26" s="1">
        <v>0.50782255262172804</v>
      </c>
      <c r="P26" s="1">
        <v>35.076368065650598</v>
      </c>
      <c r="Q26" s="3">
        <v>1840816.2409999999</v>
      </c>
      <c r="R26" s="3">
        <v>0.82023078410576999</v>
      </c>
      <c r="S26" s="3">
        <v>35.0083456963076</v>
      </c>
      <c r="T26" s="1">
        <v>764324.69499999995</v>
      </c>
      <c r="U26" s="1">
        <v>0.842339814620642</v>
      </c>
      <c r="V26" s="1">
        <v>33.854604167424398</v>
      </c>
      <c r="W26" s="3">
        <v>298218.28700000001</v>
      </c>
      <c r="X26" s="3">
        <v>0.89015608941924396</v>
      </c>
      <c r="Y26" s="3">
        <v>3.3000826715978899</v>
      </c>
      <c r="Z26" s="1">
        <v>74508.83</v>
      </c>
      <c r="AA26" s="1">
        <v>1.6392937852553899</v>
      </c>
      <c r="AB26" s="1">
        <v>3.36710704326235</v>
      </c>
      <c r="AC26" s="3">
        <v>3052.7289999999998</v>
      </c>
      <c r="AD26" s="3">
        <v>5.9335246154855996</v>
      </c>
      <c r="AE26" s="3" t="s">
        <v>34</v>
      </c>
      <c r="AF26" s="1">
        <v>362406.63400000002</v>
      </c>
      <c r="AG26" s="1">
        <v>0.77366846191210403</v>
      </c>
      <c r="AH26" s="1">
        <v>2.8215883509897699</v>
      </c>
      <c r="AI26" s="3">
        <v>237900.19899999999</v>
      </c>
      <c r="AJ26" s="3">
        <v>1.19583533649398</v>
      </c>
      <c r="AK26" s="3">
        <v>3.16565714654203</v>
      </c>
      <c r="AL26" s="1">
        <v>5415.1260000000002</v>
      </c>
      <c r="AM26" s="1">
        <v>8.5168472787489407</v>
      </c>
      <c r="AN26" s="1" t="s">
        <v>34</v>
      </c>
      <c r="AO26" s="3">
        <v>69835.236000000004</v>
      </c>
      <c r="AP26" s="3">
        <v>1.0365098187092401</v>
      </c>
      <c r="AQ26" s="3">
        <v>0.69075191649481404</v>
      </c>
      <c r="AR26" s="1">
        <v>923663.50300000003</v>
      </c>
      <c r="AS26" s="1">
        <v>0.52100828483627004</v>
      </c>
      <c r="AT26" s="1">
        <v>63.267324791250402</v>
      </c>
      <c r="AU26" s="3">
        <v>781398.68099999998</v>
      </c>
      <c r="AV26" s="3">
        <v>0.95328716368537203</v>
      </c>
      <c r="AW26" s="3">
        <v>60.400644551871999</v>
      </c>
      <c r="AX26" s="1">
        <v>212523.68400000001</v>
      </c>
      <c r="AY26" s="1">
        <v>0.97142193491148199</v>
      </c>
      <c r="AZ26" s="1">
        <v>49.690019452585297</v>
      </c>
      <c r="BA26" s="3">
        <v>43719.409</v>
      </c>
      <c r="BB26" s="3">
        <v>3.2965524829813302</v>
      </c>
      <c r="BC26" s="3">
        <v>47.106277832487997</v>
      </c>
      <c r="BD26" s="1">
        <v>355641.87199999997</v>
      </c>
      <c r="BE26" s="1">
        <v>0.83209267537002896</v>
      </c>
      <c r="BF26" s="1">
        <v>49.940360172014699</v>
      </c>
      <c r="BG26" s="3">
        <v>72310.698999999993</v>
      </c>
      <c r="BH26" s="3">
        <v>1.15618813185028</v>
      </c>
      <c r="BI26" s="3">
        <v>46.257623326247199</v>
      </c>
    </row>
    <row r="27" spans="1:61" x14ac:dyDescent="0.25">
      <c r="A27" s="5"/>
      <c r="B27" s="5" t="b">
        <v>0</v>
      </c>
      <c r="C27" s="5" t="s">
        <v>174</v>
      </c>
      <c r="D27" s="6">
        <v>43420.4746759259</v>
      </c>
      <c r="E27" s="2" t="s">
        <v>28</v>
      </c>
      <c r="F27" s="3" t="s">
        <v>158</v>
      </c>
      <c r="G27" s="5" t="s">
        <v>39</v>
      </c>
      <c r="H27" s="1">
        <v>1004.16</v>
      </c>
      <c r="I27" s="1">
        <v>13.871235740237699</v>
      </c>
      <c r="J27" s="1" t="s">
        <v>34</v>
      </c>
      <c r="K27" s="3">
        <v>9583.4320000000007</v>
      </c>
      <c r="L27" s="3">
        <v>3.2960182769430801</v>
      </c>
      <c r="M27" s="3" t="s">
        <v>34</v>
      </c>
      <c r="N27" s="1">
        <v>4276391.8339999998</v>
      </c>
      <c r="O27" s="1">
        <v>0.37987746306981102</v>
      </c>
      <c r="P27" s="1" t="s">
        <v>34</v>
      </c>
      <c r="Q27" s="3">
        <v>22100.503000000001</v>
      </c>
      <c r="R27" s="3">
        <v>1.65482051287079</v>
      </c>
      <c r="S27" s="3" t="s">
        <v>34</v>
      </c>
      <c r="T27" s="1">
        <v>8325.8610000000008</v>
      </c>
      <c r="U27" s="1">
        <v>3.8318530657885099</v>
      </c>
      <c r="V27" s="1" t="s">
        <v>34</v>
      </c>
      <c r="W27" s="3">
        <v>264.30500000000001</v>
      </c>
      <c r="X27" s="3">
        <v>30.681499586223801</v>
      </c>
      <c r="Y27" s="3" t="s">
        <v>34</v>
      </c>
      <c r="Z27" s="1">
        <v>721.83900000000006</v>
      </c>
      <c r="AA27" s="1">
        <v>11.3709161825194</v>
      </c>
      <c r="AB27" s="1" t="s">
        <v>34</v>
      </c>
      <c r="AC27" s="3">
        <v>660.76700000000005</v>
      </c>
      <c r="AD27" s="3">
        <v>16.598618962823998</v>
      </c>
      <c r="AE27" s="3" t="s">
        <v>34</v>
      </c>
      <c r="AF27" s="1">
        <v>114.13</v>
      </c>
      <c r="AG27" s="1">
        <v>21.960089220816499</v>
      </c>
      <c r="AH27" s="1" t="s">
        <v>34</v>
      </c>
      <c r="AI27" s="3">
        <v>37.040999999999997</v>
      </c>
      <c r="AJ27" s="3">
        <v>69.851714860514207</v>
      </c>
      <c r="AK27" s="3">
        <v>4.1298263023566899E-4</v>
      </c>
      <c r="AL27" s="1">
        <v>646.75800000000004</v>
      </c>
      <c r="AM27" s="1">
        <v>5.6142762373331898</v>
      </c>
      <c r="AN27" s="1" t="s">
        <v>34</v>
      </c>
      <c r="AO27" s="3">
        <v>21.023</v>
      </c>
      <c r="AP27" s="3">
        <v>91.0526446588037</v>
      </c>
      <c r="AQ27" s="3" t="s">
        <v>34</v>
      </c>
      <c r="AR27" s="1">
        <v>291.33199999999999</v>
      </c>
      <c r="AS27" s="1">
        <v>33.415186415137903</v>
      </c>
      <c r="AT27" s="1">
        <v>1.9955098589712901E-2</v>
      </c>
      <c r="AU27" s="3">
        <v>200.232</v>
      </c>
      <c r="AV27" s="3">
        <v>39.999295328675402</v>
      </c>
      <c r="AW27" s="3">
        <v>1.5477556020996701E-2</v>
      </c>
      <c r="AX27" s="1">
        <v>26.027000000000001</v>
      </c>
      <c r="AY27" s="1">
        <v>45.152679290301997</v>
      </c>
      <c r="AZ27" s="1">
        <v>6.0853553446421297E-3</v>
      </c>
      <c r="BA27" s="3">
        <v>2.0019999999999998</v>
      </c>
      <c r="BB27" s="3">
        <v>210.81851067789199</v>
      </c>
      <c r="BC27" s="3">
        <v>2.15709156133929E-3</v>
      </c>
      <c r="BD27" s="1">
        <v>36.042000000000002</v>
      </c>
      <c r="BE27" s="1">
        <v>37.503232795563299</v>
      </c>
      <c r="BF27" s="1">
        <v>5.0611320067501901E-3</v>
      </c>
      <c r="BG27" s="3">
        <v>4.0039999999999996</v>
      </c>
      <c r="BH27" s="3">
        <v>210.81851067789199</v>
      </c>
      <c r="BI27" s="3">
        <v>2.5613847792882402E-3</v>
      </c>
    </row>
    <row r="28" spans="1:61" x14ac:dyDescent="0.25">
      <c r="A28" s="5"/>
      <c r="B28" s="5" t="b">
        <v>0</v>
      </c>
      <c r="C28" s="5" t="s">
        <v>19</v>
      </c>
      <c r="D28" s="6">
        <v>43420.478252314802</v>
      </c>
      <c r="E28" s="2" t="s">
        <v>28</v>
      </c>
      <c r="F28" s="3" t="s">
        <v>158</v>
      </c>
      <c r="G28" s="5" t="s">
        <v>83</v>
      </c>
      <c r="H28" s="1">
        <v>10179.928</v>
      </c>
      <c r="I28" s="1">
        <v>3.4130775717961899</v>
      </c>
      <c r="J28" s="1">
        <v>32.828988834999898</v>
      </c>
      <c r="K28" s="3">
        <v>156300.53899999999</v>
      </c>
      <c r="L28" s="3">
        <v>1.4160101682941899</v>
      </c>
      <c r="M28" s="3">
        <v>39.187939699370602</v>
      </c>
      <c r="N28" s="1">
        <v>10748238.547</v>
      </c>
      <c r="O28" s="1">
        <v>0.42543387254711201</v>
      </c>
      <c r="P28" s="1">
        <v>87.773273800304693</v>
      </c>
      <c r="Q28" s="3">
        <v>4365699.0460000001</v>
      </c>
      <c r="R28" s="3">
        <v>0.52148992407313699</v>
      </c>
      <c r="S28" s="3">
        <v>87.5800528300352</v>
      </c>
      <c r="T28" s="1">
        <v>1902575.9280000001</v>
      </c>
      <c r="U28" s="1">
        <v>0.22669933743401899</v>
      </c>
      <c r="V28" s="1">
        <v>88.426309476743995</v>
      </c>
      <c r="W28" s="3">
        <v>805086.51699999999</v>
      </c>
      <c r="X28" s="3">
        <v>0.70293241353862201</v>
      </c>
      <c r="Y28" s="3">
        <v>8.9176091088260492</v>
      </c>
      <c r="Z28" s="1">
        <v>193283.674</v>
      </c>
      <c r="AA28" s="1">
        <v>1.31963021818711</v>
      </c>
      <c r="AB28" s="1">
        <v>8.8527864348450809</v>
      </c>
      <c r="AC28" s="3">
        <v>3790.7359999999999</v>
      </c>
      <c r="AD28" s="3">
        <v>8.5095658999871393</v>
      </c>
      <c r="AE28" s="3" t="s">
        <v>34</v>
      </c>
      <c r="AF28" s="1">
        <v>1078371.7450000001</v>
      </c>
      <c r="AG28" s="1">
        <v>0.44603288369357702</v>
      </c>
      <c r="AH28" s="1">
        <v>8.4181708037168299</v>
      </c>
      <c r="AI28" s="3">
        <v>622424.88800000004</v>
      </c>
      <c r="AJ28" s="3">
        <v>0.46293020155554998</v>
      </c>
      <c r="AK28" s="3">
        <v>8.2825257611311294</v>
      </c>
      <c r="AL28" s="1">
        <v>866.01499999999999</v>
      </c>
      <c r="AM28" s="1">
        <v>11.59007324832</v>
      </c>
      <c r="AN28" s="1" t="s">
        <v>34</v>
      </c>
      <c r="AO28" s="3">
        <v>355067.78700000001</v>
      </c>
      <c r="AP28" s="3">
        <v>0.891677514953921</v>
      </c>
      <c r="AQ28" s="3">
        <v>3.5247102947108102</v>
      </c>
      <c r="AR28" s="1">
        <v>933467.00100000005</v>
      </c>
      <c r="AS28" s="1">
        <v>0.457540987970465</v>
      </c>
      <c r="AT28" s="1">
        <v>63.938825927802597</v>
      </c>
      <c r="AU28" s="3">
        <v>786782.14800000004</v>
      </c>
      <c r="AV28" s="3">
        <v>0.36550391929780601</v>
      </c>
      <c r="AW28" s="3">
        <v>60.816776399327402</v>
      </c>
      <c r="AX28" s="1">
        <v>214057.283</v>
      </c>
      <c r="AY28" s="1">
        <v>1.34283599796967</v>
      </c>
      <c r="AZ28" s="1">
        <v>50.048589202121804</v>
      </c>
      <c r="BA28" s="3">
        <v>43323.144999999997</v>
      </c>
      <c r="BB28" s="3">
        <v>2.0576420887216198</v>
      </c>
      <c r="BC28" s="3">
        <v>46.679315929160097</v>
      </c>
      <c r="BD28" s="1">
        <v>357490.88</v>
      </c>
      <c r="BE28" s="1">
        <v>0.85211522049069</v>
      </c>
      <c r="BF28" s="1">
        <v>50.200003742558401</v>
      </c>
      <c r="BG28" s="3">
        <v>72945.577999999994</v>
      </c>
      <c r="BH28" s="3">
        <v>2.01549304905231</v>
      </c>
      <c r="BI28" s="3">
        <v>46.663759541853999</v>
      </c>
    </row>
    <row r="29" spans="1:61" x14ac:dyDescent="0.25">
      <c r="A29" s="5"/>
      <c r="B29" s="5" t="b">
        <v>0</v>
      </c>
      <c r="C29" s="5" t="s">
        <v>120</v>
      </c>
      <c r="D29" s="6">
        <v>43420.481828703698</v>
      </c>
      <c r="E29" s="2" t="s">
        <v>28</v>
      </c>
      <c r="F29" s="3" t="s">
        <v>158</v>
      </c>
      <c r="G29" s="5" t="s">
        <v>39</v>
      </c>
      <c r="H29" s="1">
        <v>967.13199999999995</v>
      </c>
      <c r="I29" s="1">
        <v>9.9434308263487097</v>
      </c>
      <c r="J29" s="1" t="s">
        <v>34</v>
      </c>
      <c r="K29" s="3">
        <v>9501.2790000000005</v>
      </c>
      <c r="L29" s="3">
        <v>3.9648089571068801</v>
      </c>
      <c r="M29" s="3" t="s">
        <v>34</v>
      </c>
      <c r="N29" s="1">
        <v>4260464.4570000004</v>
      </c>
      <c r="O29" s="1">
        <v>0.53649248418932904</v>
      </c>
      <c r="P29" s="1" t="s">
        <v>34</v>
      </c>
      <c r="Q29" s="3">
        <v>21746.596000000001</v>
      </c>
      <c r="R29" s="3">
        <v>2.9532614511153001</v>
      </c>
      <c r="S29" s="3" t="s">
        <v>34</v>
      </c>
      <c r="T29" s="1">
        <v>8548.7549999999992</v>
      </c>
      <c r="U29" s="1">
        <v>5.7484188963654201</v>
      </c>
      <c r="V29" s="1" t="s">
        <v>34</v>
      </c>
      <c r="W29" s="3">
        <v>261.3</v>
      </c>
      <c r="X29" s="3">
        <v>24.991097174709498</v>
      </c>
      <c r="Y29" s="3" t="s">
        <v>34</v>
      </c>
      <c r="Z29" s="1">
        <v>709.81899999999996</v>
      </c>
      <c r="AA29" s="1">
        <v>12.951696239579</v>
      </c>
      <c r="AB29" s="1" t="s">
        <v>34</v>
      </c>
      <c r="AC29" s="3">
        <v>762.88199999999995</v>
      </c>
      <c r="AD29" s="3">
        <v>12.751394475936101</v>
      </c>
      <c r="AE29" s="3" t="s">
        <v>34</v>
      </c>
      <c r="AF29" s="1">
        <v>204.23500000000001</v>
      </c>
      <c r="AG29" s="1">
        <v>37.631254833560803</v>
      </c>
      <c r="AH29" s="1" t="s">
        <v>34</v>
      </c>
      <c r="AI29" s="3">
        <v>58.069000000000003</v>
      </c>
      <c r="AJ29" s="3">
        <v>66.427863858573303</v>
      </c>
      <c r="AK29" s="3">
        <v>6.9280214847622498E-4</v>
      </c>
      <c r="AL29" s="1">
        <v>631.73699999999997</v>
      </c>
      <c r="AM29" s="1">
        <v>13.7842791540523</v>
      </c>
      <c r="AN29" s="1" t="s">
        <v>34</v>
      </c>
      <c r="AO29" s="3">
        <v>41.046999999999997</v>
      </c>
      <c r="AP29" s="3">
        <v>61.332363630446402</v>
      </c>
      <c r="AQ29" s="3" t="s">
        <v>34</v>
      </c>
      <c r="AR29" s="1">
        <v>321.36599999999999</v>
      </c>
      <c r="AS29" s="1">
        <v>12.4993523298913</v>
      </c>
      <c r="AT29" s="1">
        <v>2.2012309713253801E-2</v>
      </c>
      <c r="AU29" s="3">
        <v>173.19900000000001</v>
      </c>
      <c r="AV29" s="3">
        <v>23.918507512822298</v>
      </c>
      <c r="AW29" s="3">
        <v>1.33879560973301E-2</v>
      </c>
      <c r="AX29" s="1">
        <v>32.036000000000001</v>
      </c>
      <c r="AY29" s="1">
        <v>138.822550333468</v>
      </c>
      <c r="AZ29" s="1">
        <v>7.4903155884641099E-3</v>
      </c>
      <c r="BA29" s="3">
        <v>6.0060000000000002</v>
      </c>
      <c r="BB29" s="3">
        <v>161.01529717988299</v>
      </c>
      <c r="BC29" s="3">
        <v>6.4712746840178701E-3</v>
      </c>
      <c r="BD29" s="1">
        <v>33.036000000000001</v>
      </c>
      <c r="BE29" s="1">
        <v>58.9919679057857</v>
      </c>
      <c r="BF29" s="1">
        <v>4.6390199482547901E-3</v>
      </c>
      <c r="BG29" s="3">
        <v>10.01</v>
      </c>
      <c r="BH29" s="3">
        <v>115.47005383792499</v>
      </c>
      <c r="BI29" s="3">
        <v>6.4034619482206097E-3</v>
      </c>
    </row>
    <row r="30" spans="1:61" x14ac:dyDescent="0.25">
      <c r="A30" s="5"/>
      <c r="B30" s="5" t="b">
        <v>0</v>
      </c>
      <c r="C30" s="5" t="s">
        <v>96</v>
      </c>
      <c r="D30" s="6">
        <v>43420.485428240703</v>
      </c>
      <c r="E30" s="2" t="s">
        <v>28</v>
      </c>
      <c r="F30" s="3" t="s">
        <v>158</v>
      </c>
      <c r="G30" s="5" t="s">
        <v>41</v>
      </c>
      <c r="H30" s="1">
        <v>13684.628000000001</v>
      </c>
      <c r="I30" s="1">
        <v>3.8982368672984</v>
      </c>
      <c r="J30" s="1">
        <v>50.4582725396494</v>
      </c>
      <c r="K30" s="3">
        <v>215536.79199999999</v>
      </c>
      <c r="L30" s="3">
        <v>1.2036223458373401</v>
      </c>
      <c r="M30" s="3">
        <v>61.461324947949301</v>
      </c>
      <c r="N30" s="1">
        <v>12433056.901000001</v>
      </c>
      <c r="O30" s="1">
        <v>0.52165184374656703</v>
      </c>
      <c r="P30" s="1">
        <v>111.28134781758</v>
      </c>
      <c r="Q30" s="3">
        <v>5447034.6540000001</v>
      </c>
      <c r="R30" s="3">
        <v>0.75699737207689499</v>
      </c>
      <c r="S30" s="3">
        <v>110.095022152363</v>
      </c>
      <c r="T30" s="1">
        <v>2366163.071</v>
      </c>
      <c r="U30" s="1">
        <v>0.57442324099186304</v>
      </c>
      <c r="V30" s="1">
        <v>110.652282284441</v>
      </c>
      <c r="W30" s="3">
        <v>1003684.0159999999</v>
      </c>
      <c r="X30" s="3">
        <v>0.47687590048339001</v>
      </c>
      <c r="Y30" s="3">
        <v>11.118628298763999</v>
      </c>
      <c r="Z30" s="1">
        <v>240119.82</v>
      </c>
      <c r="AA30" s="1">
        <v>1.0706219437900799</v>
      </c>
      <c r="AB30" s="1">
        <v>11.015938767786601</v>
      </c>
      <c r="AC30" s="3">
        <v>5032.4470000000001</v>
      </c>
      <c r="AD30" s="3">
        <v>5.8056282826516403</v>
      </c>
      <c r="AE30" s="3">
        <v>3.7599234639800801E-3</v>
      </c>
      <c r="AF30" s="1">
        <v>1327814.4580000001</v>
      </c>
      <c r="AG30" s="1">
        <v>1.2979879378136401</v>
      </c>
      <c r="AH30" s="1">
        <v>10.368023791087399</v>
      </c>
      <c r="AI30" s="3">
        <v>766433.33</v>
      </c>
      <c r="AJ30" s="3">
        <v>0.59793758929789598</v>
      </c>
      <c r="AK30" s="3">
        <v>10.198845566296299</v>
      </c>
      <c r="AL30" s="1">
        <v>1027.2180000000001</v>
      </c>
      <c r="AM30" s="1">
        <v>15.400426452424799</v>
      </c>
      <c r="AN30" s="1" t="s">
        <v>34</v>
      </c>
      <c r="AO30" s="3">
        <v>618454.48899999994</v>
      </c>
      <c r="AP30" s="3">
        <v>0.886738031370923</v>
      </c>
      <c r="AQ30" s="3">
        <v>6.1416169143328396</v>
      </c>
      <c r="AR30" s="1">
        <v>930080.21100000001</v>
      </c>
      <c r="AS30" s="1">
        <v>0.814067710157516</v>
      </c>
      <c r="AT30" s="1">
        <v>63.706844105165104</v>
      </c>
      <c r="AU30" s="3">
        <v>787783.70499999996</v>
      </c>
      <c r="AV30" s="3">
        <v>0.75149656183295599</v>
      </c>
      <c r="AW30" s="3">
        <v>60.894194866783799</v>
      </c>
      <c r="AX30" s="1">
        <v>211515.019</v>
      </c>
      <c r="AY30" s="1">
        <v>1.20950870548638</v>
      </c>
      <c r="AZ30" s="1">
        <v>49.454184168122801</v>
      </c>
      <c r="BA30" s="3">
        <v>42004.862000000001</v>
      </c>
      <c r="BB30" s="3">
        <v>0.91436182486161699</v>
      </c>
      <c r="BC30" s="3">
        <v>45.258907769940798</v>
      </c>
      <c r="BD30" s="1">
        <v>351350.19500000001</v>
      </c>
      <c r="BE30" s="1">
        <v>0.61150151499715799</v>
      </c>
      <c r="BF30" s="1">
        <v>49.3377092695305</v>
      </c>
      <c r="BG30" s="3">
        <v>71405.17</v>
      </c>
      <c r="BH30" s="3">
        <v>1.47925994864529</v>
      </c>
      <c r="BI30" s="3">
        <v>45.678350549572798</v>
      </c>
    </row>
    <row r="31" spans="1:61" x14ac:dyDescent="0.25">
      <c r="A31" s="5"/>
      <c r="B31" s="5" t="b">
        <v>0</v>
      </c>
      <c r="C31" s="5" t="s">
        <v>126</v>
      </c>
      <c r="D31" s="6">
        <v>43420.489004629599</v>
      </c>
      <c r="E31" s="2" t="s">
        <v>28</v>
      </c>
      <c r="F31" s="3" t="s">
        <v>158</v>
      </c>
      <c r="G31" s="5" t="s">
        <v>39</v>
      </c>
      <c r="H31" s="1">
        <v>1027.1990000000001</v>
      </c>
      <c r="I31" s="1">
        <v>11.2096828366438</v>
      </c>
      <c r="J31" s="1" t="s">
        <v>34</v>
      </c>
      <c r="K31" s="3">
        <v>9500.241</v>
      </c>
      <c r="L31" s="3">
        <v>3.90274326253143</v>
      </c>
      <c r="M31" s="3" t="s">
        <v>34</v>
      </c>
      <c r="N31" s="1">
        <v>4312796.05</v>
      </c>
      <c r="O31" s="1">
        <v>0.32516288878592398</v>
      </c>
      <c r="P31" s="1" t="s">
        <v>34</v>
      </c>
      <c r="Q31" s="3">
        <v>22094.467000000001</v>
      </c>
      <c r="R31" s="3">
        <v>2.34115523397579</v>
      </c>
      <c r="S31" s="3" t="s">
        <v>34</v>
      </c>
      <c r="T31" s="1">
        <v>8375.4719999999998</v>
      </c>
      <c r="U31" s="1">
        <v>7.0641704517443902</v>
      </c>
      <c r="V31" s="1" t="s">
        <v>34</v>
      </c>
      <c r="W31" s="3">
        <v>379.43599999999998</v>
      </c>
      <c r="X31" s="3">
        <v>24.766949377114202</v>
      </c>
      <c r="Y31" s="3" t="s">
        <v>34</v>
      </c>
      <c r="Z31" s="1">
        <v>755.87300000000005</v>
      </c>
      <c r="AA31" s="1">
        <v>20.908732941901</v>
      </c>
      <c r="AB31" s="1" t="s">
        <v>34</v>
      </c>
      <c r="AC31" s="3">
        <v>722.84</v>
      </c>
      <c r="AD31" s="3">
        <v>15.071789072327601</v>
      </c>
      <c r="AE31" s="3" t="s">
        <v>34</v>
      </c>
      <c r="AF31" s="1">
        <v>283.32499999999999</v>
      </c>
      <c r="AG31" s="1">
        <v>25.483102403451898</v>
      </c>
      <c r="AH31" s="1" t="s">
        <v>34</v>
      </c>
      <c r="AI31" s="3">
        <v>77.088999999999999</v>
      </c>
      <c r="AJ31" s="3">
        <v>74.494464900731302</v>
      </c>
      <c r="AK31" s="3">
        <v>9.4590121814216402E-4</v>
      </c>
      <c r="AL31" s="1">
        <v>600.702</v>
      </c>
      <c r="AM31" s="1">
        <v>10.541767896944201</v>
      </c>
      <c r="AN31" s="1" t="s">
        <v>34</v>
      </c>
      <c r="AO31" s="3">
        <v>73.084999999999994</v>
      </c>
      <c r="AP31" s="3">
        <v>55.945193626634499</v>
      </c>
      <c r="AQ31" s="3" t="s">
        <v>34</v>
      </c>
      <c r="AR31" s="1">
        <v>307.35399999999998</v>
      </c>
      <c r="AS31" s="1">
        <v>17.711828481743598</v>
      </c>
      <c r="AT31" s="1">
        <v>2.1052542707092298E-2</v>
      </c>
      <c r="AU31" s="3">
        <v>176.19900000000001</v>
      </c>
      <c r="AV31" s="3">
        <v>33.369000384429498</v>
      </c>
      <c r="AW31" s="3">
        <v>1.3619850440207399E-2</v>
      </c>
      <c r="AX31" s="1">
        <v>28.032</v>
      </c>
      <c r="AY31" s="1">
        <v>83.846568335996594</v>
      </c>
      <c r="AZ31" s="1">
        <v>6.5541430445694203E-3</v>
      </c>
      <c r="BA31" s="3">
        <v>1.0009999999999999</v>
      </c>
      <c r="BB31" s="3">
        <v>316.22776601683802</v>
      </c>
      <c r="BC31" s="3">
        <v>1.07854578066965E-3</v>
      </c>
      <c r="BD31" s="1">
        <v>42.048000000000002</v>
      </c>
      <c r="BE31" s="1">
        <v>64.282213569610505</v>
      </c>
      <c r="BF31" s="1">
        <v>5.9045135847020603E-3</v>
      </c>
      <c r="BG31" s="3">
        <v>6.0060000000000002</v>
      </c>
      <c r="BH31" s="3">
        <v>179.16128329552299</v>
      </c>
      <c r="BI31" s="3">
        <v>3.84207716893236E-3</v>
      </c>
    </row>
    <row r="32" spans="1:61" x14ac:dyDescent="0.25">
      <c r="A32" s="5"/>
      <c r="B32" s="5" t="b">
        <v>0</v>
      </c>
      <c r="C32" s="5" t="s">
        <v>151</v>
      </c>
      <c r="D32" s="6">
        <v>43420.4925925926</v>
      </c>
      <c r="E32" s="2" t="s">
        <v>28</v>
      </c>
      <c r="F32" s="3" t="s">
        <v>158</v>
      </c>
      <c r="G32" s="5" t="s">
        <v>163</v>
      </c>
      <c r="H32" s="1">
        <v>12888.665000000001</v>
      </c>
      <c r="I32" s="1">
        <v>3.8769924583009301</v>
      </c>
      <c r="J32" s="1">
        <v>46.4544326830557</v>
      </c>
      <c r="K32" s="3">
        <v>199778.595</v>
      </c>
      <c r="L32" s="3">
        <v>1.02955837285439</v>
      </c>
      <c r="M32" s="3">
        <v>55.536095467212299</v>
      </c>
      <c r="N32" s="1">
        <v>10554439.726</v>
      </c>
      <c r="O32" s="1">
        <v>1.01505043798788</v>
      </c>
      <c r="P32" s="1">
        <v>85.069221450855494</v>
      </c>
      <c r="Q32" s="3">
        <v>4241781.46</v>
      </c>
      <c r="R32" s="3">
        <v>0.68804949323915299</v>
      </c>
      <c r="S32" s="3">
        <v>84.999909693486501</v>
      </c>
      <c r="T32" s="1">
        <v>1853611.531</v>
      </c>
      <c r="U32" s="1">
        <v>0.59674273682323398</v>
      </c>
      <c r="V32" s="1">
        <v>86.078786745149799</v>
      </c>
      <c r="W32" s="3">
        <v>778522.98</v>
      </c>
      <c r="X32" s="3">
        <v>0.47244952790893102</v>
      </c>
      <c r="Y32" s="3">
        <v>8.6232103626986998</v>
      </c>
      <c r="Z32" s="1">
        <v>187177.19099999999</v>
      </c>
      <c r="AA32" s="1">
        <v>0.59086610453259703</v>
      </c>
      <c r="AB32" s="1">
        <v>8.5707552671329204</v>
      </c>
      <c r="AC32" s="3">
        <v>10896.744000000001</v>
      </c>
      <c r="AD32" s="3">
        <v>3.1447135733382399</v>
      </c>
      <c r="AE32" s="3">
        <v>5.3128650897616897E-2</v>
      </c>
      <c r="AF32" s="1">
        <v>1039492.836</v>
      </c>
      <c r="AG32" s="1">
        <v>0.64831389394572603</v>
      </c>
      <c r="AH32" s="1">
        <v>8.1142607157145505</v>
      </c>
      <c r="AI32" s="3">
        <v>609445.52800000005</v>
      </c>
      <c r="AJ32" s="3">
        <v>0.75499561004167104</v>
      </c>
      <c r="AK32" s="3">
        <v>8.1098094656074995</v>
      </c>
      <c r="AL32" s="1">
        <v>1254.49</v>
      </c>
      <c r="AM32" s="1">
        <v>11.4675152483285</v>
      </c>
      <c r="AN32" s="1" t="s">
        <v>34</v>
      </c>
      <c r="AO32" s="3">
        <v>664303.397</v>
      </c>
      <c r="AP32" s="3">
        <v>0.71058849788247702</v>
      </c>
      <c r="AQ32" s="3">
        <v>6.5971536211466901</v>
      </c>
      <c r="AR32" s="1">
        <v>927345.88399999996</v>
      </c>
      <c r="AS32" s="1">
        <v>0.59712543913781202</v>
      </c>
      <c r="AT32" s="1">
        <v>63.519553437262097</v>
      </c>
      <c r="AU32" s="3">
        <v>781369.93200000003</v>
      </c>
      <c r="AV32" s="3">
        <v>0.905520065300356</v>
      </c>
      <c r="AW32" s="3">
        <v>60.398422308384198</v>
      </c>
      <c r="AX32" s="1">
        <v>217156.682</v>
      </c>
      <c r="AY32" s="1">
        <v>0.89971009580093297</v>
      </c>
      <c r="AZ32" s="1">
        <v>50.773257595322299</v>
      </c>
      <c r="BA32" s="3">
        <v>44115.035000000003</v>
      </c>
      <c r="BB32" s="3">
        <v>1.88709267667173</v>
      </c>
      <c r="BC32" s="3">
        <v>47.532552311032703</v>
      </c>
      <c r="BD32" s="1">
        <v>361596.24699999997</v>
      </c>
      <c r="BE32" s="1">
        <v>0.60055836018477404</v>
      </c>
      <c r="BF32" s="1">
        <v>50.776492403652597</v>
      </c>
      <c r="BG32" s="3">
        <v>74329.430999999997</v>
      </c>
      <c r="BH32" s="3">
        <v>1.54529385576551</v>
      </c>
      <c r="BI32" s="3">
        <v>47.549019284854097</v>
      </c>
    </row>
    <row r="33" spans="1:61" x14ac:dyDescent="0.25">
      <c r="A33" s="5"/>
      <c r="B33" s="5" t="b">
        <v>0</v>
      </c>
      <c r="C33" s="5" t="s">
        <v>11</v>
      </c>
      <c r="D33" s="6">
        <v>43420.496157407397</v>
      </c>
      <c r="E33" s="2" t="s">
        <v>28</v>
      </c>
      <c r="F33" s="3" t="s">
        <v>158</v>
      </c>
      <c r="G33" s="5" t="s">
        <v>39</v>
      </c>
      <c r="H33" s="1">
        <v>907.04600000000005</v>
      </c>
      <c r="I33" s="1">
        <v>12.446887391453901</v>
      </c>
      <c r="J33" s="1" t="s">
        <v>34</v>
      </c>
      <c r="K33" s="3">
        <v>9502.2139999999999</v>
      </c>
      <c r="L33" s="3">
        <v>2.4348430493438999</v>
      </c>
      <c r="M33" s="3" t="s">
        <v>34</v>
      </c>
      <c r="N33" s="1">
        <v>4305165.2019999996</v>
      </c>
      <c r="O33" s="1">
        <v>0.43907842241475498</v>
      </c>
      <c r="P33" s="1" t="s">
        <v>34</v>
      </c>
      <c r="Q33" s="3">
        <v>22000.128000000001</v>
      </c>
      <c r="R33" s="3">
        <v>2.0381350641665499</v>
      </c>
      <c r="S33" s="3" t="s">
        <v>34</v>
      </c>
      <c r="T33" s="1">
        <v>8288.3719999999994</v>
      </c>
      <c r="U33" s="1">
        <v>6.0938786663765896</v>
      </c>
      <c r="V33" s="1" t="s">
        <v>34</v>
      </c>
      <c r="W33" s="3">
        <v>286.32799999999997</v>
      </c>
      <c r="X33" s="3">
        <v>26.228097287297899</v>
      </c>
      <c r="Y33" s="3" t="s">
        <v>34</v>
      </c>
      <c r="Z33" s="1">
        <v>644.745</v>
      </c>
      <c r="AA33" s="1">
        <v>13.7766067637658</v>
      </c>
      <c r="AB33" s="1" t="s">
        <v>34</v>
      </c>
      <c r="AC33" s="3">
        <v>672.77700000000004</v>
      </c>
      <c r="AD33" s="3">
        <v>20.796940620421498</v>
      </c>
      <c r="AE33" s="3" t="s">
        <v>34</v>
      </c>
      <c r="AF33" s="1">
        <v>240.27799999999999</v>
      </c>
      <c r="AG33" s="1">
        <v>30.174343490187301</v>
      </c>
      <c r="AH33" s="1" t="s">
        <v>34</v>
      </c>
      <c r="AI33" s="3">
        <v>55.064</v>
      </c>
      <c r="AJ33" s="3">
        <v>62.544205989702597</v>
      </c>
      <c r="AK33" s="3">
        <v>6.5281462458841499E-4</v>
      </c>
      <c r="AL33" s="1">
        <v>666.77099999999996</v>
      </c>
      <c r="AM33" s="1">
        <v>12.940306325413401</v>
      </c>
      <c r="AN33" s="1" t="s">
        <v>34</v>
      </c>
      <c r="AO33" s="3">
        <v>68.078000000000003</v>
      </c>
      <c r="AP33" s="3">
        <v>67.144124155826503</v>
      </c>
      <c r="AQ33" s="3" t="s">
        <v>34</v>
      </c>
      <c r="AR33" s="1">
        <v>370.42500000000001</v>
      </c>
      <c r="AS33" s="1">
        <v>21.546941554442501</v>
      </c>
      <c r="AT33" s="1">
        <v>2.5372658668098201E-2</v>
      </c>
      <c r="AU33" s="3">
        <v>221.25200000000001</v>
      </c>
      <c r="AV33" s="3">
        <v>23.891774004454099</v>
      </c>
      <c r="AW33" s="3">
        <v>1.7102362383423001E-2</v>
      </c>
      <c r="AX33" s="1">
        <v>28.032</v>
      </c>
      <c r="AY33" s="1">
        <v>88.771304474543896</v>
      </c>
      <c r="AZ33" s="1">
        <v>6.5541430445694203E-3</v>
      </c>
      <c r="BA33" s="3">
        <v>0</v>
      </c>
      <c r="BB33" s="3" t="s">
        <v>46</v>
      </c>
      <c r="BC33" s="3">
        <v>0</v>
      </c>
      <c r="BD33" s="1">
        <v>43.048999999999999</v>
      </c>
      <c r="BE33" s="1">
        <v>57.0203898094152</v>
      </c>
      <c r="BF33" s="1">
        <v>6.04507718102738E-3</v>
      </c>
      <c r="BG33" s="3">
        <v>5.0049999999999999</v>
      </c>
      <c r="BH33" s="3">
        <v>141.42135623730999</v>
      </c>
      <c r="BI33" s="3">
        <v>3.2017309741103001E-3</v>
      </c>
    </row>
    <row r="34" spans="1:61" x14ac:dyDescent="0.25">
      <c r="A34" s="5"/>
      <c r="B34" s="5" t="b">
        <v>0</v>
      </c>
      <c r="C34" s="5" t="s">
        <v>73</v>
      </c>
      <c r="D34" s="6">
        <v>43420.499756944402</v>
      </c>
      <c r="E34" s="2" t="s">
        <v>28</v>
      </c>
      <c r="F34" s="3" t="s">
        <v>158</v>
      </c>
      <c r="G34" s="5" t="s">
        <v>122</v>
      </c>
      <c r="H34" s="1">
        <v>13421.129000000001</v>
      </c>
      <c r="I34" s="1">
        <v>2.3315001121979599</v>
      </c>
      <c r="J34" s="1">
        <v>49.132824248243203</v>
      </c>
      <c r="K34" s="3">
        <v>212365.266</v>
      </c>
      <c r="L34" s="3">
        <v>0.73716827580013999</v>
      </c>
      <c r="M34" s="3">
        <v>60.268801504174299</v>
      </c>
      <c r="N34" s="1">
        <v>10226594.172</v>
      </c>
      <c r="O34" s="1">
        <v>0.38829655304223798</v>
      </c>
      <c r="P34" s="1">
        <v>80.494830667796194</v>
      </c>
      <c r="Q34" s="3">
        <v>4004069.4040000001</v>
      </c>
      <c r="R34" s="3">
        <v>0.50936835894310295</v>
      </c>
      <c r="S34" s="3">
        <v>80.050401318111398</v>
      </c>
      <c r="T34" s="1">
        <v>1753427.36</v>
      </c>
      <c r="U34" s="1">
        <v>0.48767070274958202</v>
      </c>
      <c r="V34" s="1">
        <v>81.275610699330002</v>
      </c>
      <c r="W34" s="3">
        <v>735055.81700000004</v>
      </c>
      <c r="X34" s="3">
        <v>0.500519238633929</v>
      </c>
      <c r="Y34" s="3">
        <v>8.1414718696315607</v>
      </c>
      <c r="Z34" s="1">
        <v>177751.554</v>
      </c>
      <c r="AA34" s="1">
        <v>0.85430039309012795</v>
      </c>
      <c r="AB34" s="1">
        <v>8.1354272052123306</v>
      </c>
      <c r="AC34" s="3">
        <v>24868.885999999999</v>
      </c>
      <c r="AD34" s="3">
        <v>3.1541962137818098</v>
      </c>
      <c r="AE34" s="3">
        <v>0.17075346936470201</v>
      </c>
      <c r="AF34" s="1">
        <v>1003842.333</v>
      </c>
      <c r="AG34" s="1">
        <v>0.67951269017100702</v>
      </c>
      <c r="AH34" s="1">
        <v>7.8355865506536002</v>
      </c>
      <c r="AI34" s="3">
        <v>565639.91</v>
      </c>
      <c r="AJ34" s="3">
        <v>0.96895991251457203</v>
      </c>
      <c r="AK34" s="3">
        <v>7.5268882688702998</v>
      </c>
      <c r="AL34" s="1">
        <v>1033.2190000000001</v>
      </c>
      <c r="AM34" s="1">
        <v>9.9015780697310198</v>
      </c>
      <c r="AN34" s="1" t="s">
        <v>34</v>
      </c>
      <c r="AO34" s="3">
        <v>782269.12800000003</v>
      </c>
      <c r="AP34" s="3">
        <v>0.57918046522239497</v>
      </c>
      <c r="AQ34" s="3">
        <v>7.7692147009139303</v>
      </c>
      <c r="AR34" s="1">
        <v>940814.25899999996</v>
      </c>
      <c r="AS34" s="1">
        <v>0.56377587909518001</v>
      </c>
      <c r="AT34" s="1">
        <v>64.442084264525207</v>
      </c>
      <c r="AU34" s="3">
        <v>800811.22600000002</v>
      </c>
      <c r="AV34" s="3">
        <v>0.83032523347056397</v>
      </c>
      <c r="AW34" s="3">
        <v>61.901197673988399</v>
      </c>
      <c r="AX34" s="1">
        <v>214417.17</v>
      </c>
      <c r="AY34" s="1">
        <v>0.94571335106854504</v>
      </c>
      <c r="AZ34" s="1">
        <v>50.132734139260798</v>
      </c>
      <c r="BA34" s="3">
        <v>43404.58</v>
      </c>
      <c r="BB34" s="3">
        <v>1.6652562587247901</v>
      </c>
      <c r="BC34" s="3">
        <v>46.7670595611769</v>
      </c>
      <c r="BD34" s="1">
        <v>357066.94799999997</v>
      </c>
      <c r="BE34" s="1">
        <v>0.95594239494436595</v>
      </c>
      <c r="BF34" s="1">
        <v>50.140473865917699</v>
      </c>
      <c r="BG34" s="3">
        <v>72699.56</v>
      </c>
      <c r="BH34" s="3">
        <v>1.76639642730929</v>
      </c>
      <c r="BI34" s="3">
        <v>46.5063802310071</v>
      </c>
    </row>
    <row r="35" spans="1:61" x14ac:dyDescent="0.25">
      <c r="A35" s="5"/>
      <c r="B35" s="5" t="b">
        <v>0</v>
      </c>
      <c r="C35" s="5" t="s">
        <v>175</v>
      </c>
      <c r="D35" s="6">
        <v>43420.503344907404</v>
      </c>
      <c r="E35" s="2" t="s">
        <v>28</v>
      </c>
      <c r="F35" s="3" t="s">
        <v>158</v>
      </c>
      <c r="G35" s="5" t="s">
        <v>39</v>
      </c>
      <c r="H35" s="1">
        <v>862.99599999999998</v>
      </c>
      <c r="I35" s="1">
        <v>16.558120665089199</v>
      </c>
      <c r="J35" s="1" t="s">
        <v>34</v>
      </c>
      <c r="K35" s="3">
        <v>9524.3029999999999</v>
      </c>
      <c r="L35" s="3">
        <v>3.4182904167316499</v>
      </c>
      <c r="M35" s="3" t="s">
        <v>34</v>
      </c>
      <c r="N35" s="1">
        <v>4287394.5719999997</v>
      </c>
      <c r="O35" s="1">
        <v>0.56553986564750602</v>
      </c>
      <c r="P35" s="1" t="s">
        <v>34</v>
      </c>
      <c r="Q35" s="3">
        <v>21882.002</v>
      </c>
      <c r="R35" s="3">
        <v>1.8202681855616401</v>
      </c>
      <c r="S35" s="3" t="s">
        <v>34</v>
      </c>
      <c r="T35" s="1">
        <v>8342.4060000000009</v>
      </c>
      <c r="U35" s="1">
        <v>3.8633202763490901</v>
      </c>
      <c r="V35" s="1" t="s">
        <v>34</v>
      </c>
      <c r="W35" s="3">
        <v>279.31700000000001</v>
      </c>
      <c r="X35" s="3">
        <v>23.195712311076001</v>
      </c>
      <c r="Y35" s="3" t="s">
        <v>34</v>
      </c>
      <c r="Z35" s="1">
        <v>697.81500000000005</v>
      </c>
      <c r="AA35" s="1">
        <v>9.3968045657331096</v>
      </c>
      <c r="AB35" s="1" t="s">
        <v>34</v>
      </c>
      <c r="AC35" s="3">
        <v>670.78200000000004</v>
      </c>
      <c r="AD35" s="3">
        <v>21.663533756293599</v>
      </c>
      <c r="AE35" s="3" t="s">
        <v>34</v>
      </c>
      <c r="AF35" s="1">
        <v>262.30399999999997</v>
      </c>
      <c r="AG35" s="1">
        <v>27.334250054422</v>
      </c>
      <c r="AH35" s="1" t="s">
        <v>34</v>
      </c>
      <c r="AI35" s="3">
        <v>43.048999999999999</v>
      </c>
      <c r="AJ35" s="3">
        <v>39.605586714376102</v>
      </c>
      <c r="AK35" s="3">
        <v>4.9293106401868505E-4</v>
      </c>
      <c r="AL35" s="1">
        <v>547.63099999999997</v>
      </c>
      <c r="AM35" s="1">
        <v>18.704779673945801</v>
      </c>
      <c r="AN35" s="1" t="s">
        <v>34</v>
      </c>
      <c r="AO35" s="3">
        <v>80.091999999999999</v>
      </c>
      <c r="AP35" s="3">
        <v>43.301991168073798</v>
      </c>
      <c r="AQ35" s="3" t="s">
        <v>34</v>
      </c>
      <c r="AR35" s="1">
        <v>269.30500000000001</v>
      </c>
      <c r="AS35" s="1">
        <v>16.0092475058477</v>
      </c>
      <c r="AT35" s="1">
        <v>1.8446335540560702E-2</v>
      </c>
      <c r="AU35" s="3">
        <v>191.21799999999999</v>
      </c>
      <c r="AV35" s="3">
        <v>34.060975190275897</v>
      </c>
      <c r="AW35" s="3">
        <v>1.4780790818765E-2</v>
      </c>
      <c r="AX35" s="1">
        <v>15.016</v>
      </c>
      <c r="AY35" s="1">
        <v>105.418615897837</v>
      </c>
      <c r="AZ35" s="1">
        <v>3.5108808489317401E-3</v>
      </c>
      <c r="BA35" s="3">
        <v>1.0009999999999999</v>
      </c>
      <c r="BB35" s="3">
        <v>316.22776601683802</v>
      </c>
      <c r="BC35" s="3">
        <v>1.07854578066965E-3</v>
      </c>
      <c r="BD35" s="1">
        <v>49.057000000000002</v>
      </c>
      <c r="BE35" s="1">
        <v>53.953366522175799</v>
      </c>
      <c r="BF35" s="1">
        <v>6.8887396053255601E-3</v>
      </c>
      <c r="BG35" s="3">
        <v>0</v>
      </c>
      <c r="BH35" s="3" t="s">
        <v>46</v>
      </c>
      <c r="BI35" s="3">
        <v>0</v>
      </c>
    </row>
    <row r="36" spans="1:61" x14ac:dyDescent="0.25">
      <c r="A36" s="5"/>
      <c r="B36" s="5" t="b">
        <v>0</v>
      </c>
      <c r="C36" s="5" t="s">
        <v>2</v>
      </c>
      <c r="D36" s="6">
        <v>43420.506932870398</v>
      </c>
      <c r="E36" s="2" t="s">
        <v>28</v>
      </c>
      <c r="F36" s="3" t="s">
        <v>158</v>
      </c>
      <c r="G36" s="5" t="s">
        <v>36</v>
      </c>
      <c r="H36" s="1">
        <v>7131.4960000000001</v>
      </c>
      <c r="I36" s="1">
        <v>5.5581295309916001</v>
      </c>
      <c r="J36" s="1">
        <v>17.494816842437899</v>
      </c>
      <c r="K36" s="3">
        <v>109768.914</v>
      </c>
      <c r="L36" s="3">
        <v>1.07537459004673</v>
      </c>
      <c r="M36" s="3">
        <v>21.691613423172999</v>
      </c>
      <c r="N36" s="1">
        <v>6473877.5389999999</v>
      </c>
      <c r="O36" s="1">
        <v>0.34374143710428601</v>
      </c>
      <c r="P36" s="1">
        <v>28.133613112811101</v>
      </c>
      <c r="Q36" s="3">
        <v>1495706.5249999999</v>
      </c>
      <c r="R36" s="3">
        <v>0.89333681990172398</v>
      </c>
      <c r="S36" s="3">
        <v>27.822662906346999</v>
      </c>
      <c r="T36" s="1">
        <v>618196.24899999995</v>
      </c>
      <c r="U36" s="1">
        <v>0.76251745862280096</v>
      </c>
      <c r="V36" s="1">
        <v>26.848700495874599</v>
      </c>
      <c r="W36" s="3">
        <v>265506.69199999998</v>
      </c>
      <c r="X36" s="3">
        <v>0.53852157223536601</v>
      </c>
      <c r="Y36" s="3">
        <v>2.9375461407200301</v>
      </c>
      <c r="Z36" s="1">
        <v>66151.17</v>
      </c>
      <c r="AA36" s="1">
        <v>1.0141674814789901</v>
      </c>
      <c r="AB36" s="1">
        <v>2.9811040675492801</v>
      </c>
      <c r="AC36" s="3">
        <v>38488.821000000004</v>
      </c>
      <c r="AD36" s="3">
        <v>2.1446421933009701</v>
      </c>
      <c r="AE36" s="3">
        <v>0.28541322460541502</v>
      </c>
      <c r="AF36" s="1">
        <v>353282.61800000002</v>
      </c>
      <c r="AG36" s="1">
        <v>0.65339638569132796</v>
      </c>
      <c r="AH36" s="1">
        <v>2.7502674066316199</v>
      </c>
      <c r="AI36" s="3">
        <v>199207.601</v>
      </c>
      <c r="AJ36" s="3">
        <v>0.73826777946192801</v>
      </c>
      <c r="AK36" s="3">
        <v>2.65077488803739</v>
      </c>
      <c r="AL36" s="1">
        <v>1299.547</v>
      </c>
      <c r="AM36" s="1">
        <v>7.9475426115044296</v>
      </c>
      <c r="AN36" s="1" t="s">
        <v>34</v>
      </c>
      <c r="AO36" s="3">
        <v>631018.15399999998</v>
      </c>
      <c r="AP36" s="3">
        <v>0.42712508628190399</v>
      </c>
      <c r="AQ36" s="3">
        <v>6.2664445455517201</v>
      </c>
      <c r="AR36" s="1">
        <v>928427.75800000003</v>
      </c>
      <c r="AS36" s="1">
        <v>0.58506591634749505</v>
      </c>
      <c r="AT36" s="1">
        <v>63.593657560158398</v>
      </c>
      <c r="AU36" s="3">
        <v>793889.21400000004</v>
      </c>
      <c r="AV36" s="3">
        <v>1.13317290940562</v>
      </c>
      <c r="AW36" s="3">
        <v>61.366139199279097</v>
      </c>
      <c r="AX36" s="1">
        <v>205156.72200000001</v>
      </c>
      <c r="AY36" s="1">
        <v>1.0614866022573901</v>
      </c>
      <c r="AZ36" s="1">
        <v>47.967555027930999</v>
      </c>
      <c r="BA36" s="3">
        <v>41288.451000000001</v>
      </c>
      <c r="BB36" s="3">
        <v>1.70536571895029</v>
      </c>
      <c r="BC36" s="3">
        <v>44.486997618816602</v>
      </c>
      <c r="BD36" s="1">
        <v>341624.10399999999</v>
      </c>
      <c r="BE36" s="1">
        <v>0.79441126689916297</v>
      </c>
      <c r="BF36" s="1">
        <v>47.971940708943798</v>
      </c>
      <c r="BG36" s="3">
        <v>69961.489000000001</v>
      </c>
      <c r="BH36" s="3">
        <v>1.5101464993348199</v>
      </c>
      <c r="BI36" s="3">
        <v>44.754818446788697</v>
      </c>
    </row>
    <row r="37" spans="1:61" x14ac:dyDescent="0.25">
      <c r="A37" s="5"/>
      <c r="B37" s="5" t="b">
        <v>0</v>
      </c>
      <c r="C37" s="5" t="s">
        <v>181</v>
      </c>
      <c r="D37" s="6">
        <v>43420.510532407403</v>
      </c>
      <c r="E37" s="2" t="s">
        <v>28</v>
      </c>
      <c r="F37" s="3" t="s">
        <v>158</v>
      </c>
      <c r="G37" s="5" t="s">
        <v>39</v>
      </c>
      <c r="H37" s="1">
        <v>893.03599999999994</v>
      </c>
      <c r="I37" s="1">
        <v>10.1772954476146</v>
      </c>
      <c r="J37" s="1" t="s">
        <v>34</v>
      </c>
      <c r="K37" s="3">
        <v>8917.3389999999999</v>
      </c>
      <c r="L37" s="3">
        <v>3.1542605656950098</v>
      </c>
      <c r="M37" s="3" t="s">
        <v>34</v>
      </c>
      <c r="N37" s="1">
        <v>4287049.4460000005</v>
      </c>
      <c r="O37" s="1">
        <v>0.69913035614682495</v>
      </c>
      <c r="P37" s="1" t="s">
        <v>34</v>
      </c>
      <c r="Q37" s="3">
        <v>21223.491000000002</v>
      </c>
      <c r="R37" s="3">
        <v>2.9926969125351901</v>
      </c>
      <c r="S37" s="3" t="s">
        <v>34</v>
      </c>
      <c r="T37" s="1">
        <v>8209.2090000000007</v>
      </c>
      <c r="U37" s="1">
        <v>3.3615693166818201</v>
      </c>
      <c r="V37" s="1" t="s">
        <v>34</v>
      </c>
      <c r="W37" s="3">
        <v>217.24799999999999</v>
      </c>
      <c r="X37" s="3">
        <v>18.8204141908408</v>
      </c>
      <c r="Y37" s="3" t="s">
        <v>34</v>
      </c>
      <c r="Z37" s="1">
        <v>643.74699999999996</v>
      </c>
      <c r="AA37" s="1">
        <v>16.362530229053199</v>
      </c>
      <c r="AB37" s="1" t="s">
        <v>34</v>
      </c>
      <c r="AC37" s="3">
        <v>555.64</v>
      </c>
      <c r="AD37" s="3">
        <v>22.446004242521798</v>
      </c>
      <c r="AE37" s="3" t="s">
        <v>34</v>
      </c>
      <c r="AF37" s="1">
        <v>193.22300000000001</v>
      </c>
      <c r="AG37" s="1">
        <v>39.236539842201601</v>
      </c>
      <c r="AH37" s="1" t="s">
        <v>34</v>
      </c>
      <c r="AI37" s="3">
        <v>20.021999999999998</v>
      </c>
      <c r="AJ37" s="3">
        <v>91.296212203456093</v>
      </c>
      <c r="AK37" s="3">
        <v>1.86510860170232E-4</v>
      </c>
      <c r="AL37" s="1">
        <v>537.62400000000002</v>
      </c>
      <c r="AM37" s="1">
        <v>16.472162018454199</v>
      </c>
      <c r="AN37" s="1" t="s">
        <v>34</v>
      </c>
      <c r="AO37" s="3">
        <v>68.076999999999998</v>
      </c>
      <c r="AP37" s="3">
        <v>54.937040874569497</v>
      </c>
      <c r="AQ37" s="3" t="s">
        <v>34</v>
      </c>
      <c r="AR37" s="1">
        <v>319.36500000000001</v>
      </c>
      <c r="AS37" s="1">
        <v>30.517226424383502</v>
      </c>
      <c r="AT37" s="1">
        <v>2.18752490667131E-2</v>
      </c>
      <c r="AU37" s="3">
        <v>199.227</v>
      </c>
      <c r="AV37" s="3">
        <v>29.819246165471199</v>
      </c>
      <c r="AW37" s="3">
        <v>1.5399871416132801E-2</v>
      </c>
      <c r="AX37" s="1">
        <v>35.042000000000002</v>
      </c>
      <c r="AY37" s="1">
        <v>82.209393317121595</v>
      </c>
      <c r="AZ37" s="1">
        <v>8.1931464243650692E-3</v>
      </c>
      <c r="BA37" s="3">
        <v>4.0039999999999996</v>
      </c>
      <c r="BB37" s="3">
        <v>241.52294576982399</v>
      </c>
      <c r="BC37" s="3">
        <v>4.31418312267858E-3</v>
      </c>
      <c r="BD37" s="1">
        <v>48.054000000000002</v>
      </c>
      <c r="BE37" s="1">
        <v>101.50035939572901</v>
      </c>
      <c r="BF37" s="1">
        <v>6.7478951626539401E-3</v>
      </c>
      <c r="BG37" s="3">
        <v>3.0030000000000001</v>
      </c>
      <c r="BH37" s="3">
        <v>224.98285257018401</v>
      </c>
      <c r="BI37" s="3">
        <v>1.92103858446618E-3</v>
      </c>
    </row>
    <row r="38" spans="1:61" x14ac:dyDescent="0.25">
      <c r="A38" s="5"/>
      <c r="B38" s="5" t="b">
        <v>0</v>
      </c>
      <c r="C38" s="5" t="s">
        <v>74</v>
      </c>
      <c r="D38" s="6">
        <v>43420.514120370397</v>
      </c>
      <c r="E38" s="2" t="s">
        <v>28</v>
      </c>
      <c r="F38" s="3" t="s">
        <v>158</v>
      </c>
      <c r="G38" s="5" t="s">
        <v>94</v>
      </c>
      <c r="H38" s="1">
        <v>7925.799</v>
      </c>
      <c r="I38" s="1">
        <v>5.4701754266054703</v>
      </c>
      <c r="J38" s="1">
        <v>21.4903065946148</v>
      </c>
      <c r="K38" s="3">
        <v>121530.844</v>
      </c>
      <c r="L38" s="3">
        <v>0.76064639666697098</v>
      </c>
      <c r="M38" s="3">
        <v>26.114209129164301</v>
      </c>
      <c r="N38" s="1">
        <v>4879343.0159999998</v>
      </c>
      <c r="O38" s="1">
        <v>0.27904425712162501</v>
      </c>
      <c r="P38" s="1">
        <v>5.8852588609760899</v>
      </c>
      <c r="Q38" s="3">
        <v>451475.43699999998</v>
      </c>
      <c r="R38" s="3">
        <v>0.74906717942168899</v>
      </c>
      <c r="S38" s="3">
        <v>6.0802632870229898</v>
      </c>
      <c r="T38" s="1">
        <v>169559.277</v>
      </c>
      <c r="U38" s="1">
        <v>1.15614636283823</v>
      </c>
      <c r="V38" s="1">
        <v>5.3394906509427296</v>
      </c>
      <c r="W38" s="3">
        <v>61158.228000000003</v>
      </c>
      <c r="X38" s="3">
        <v>1.14106890058205</v>
      </c>
      <c r="Y38" s="3">
        <v>0.67279007398654</v>
      </c>
      <c r="Z38" s="1">
        <v>19007.731</v>
      </c>
      <c r="AA38" s="1">
        <v>4.9850114230774603</v>
      </c>
      <c r="AB38" s="1">
        <v>0.80375924383696995</v>
      </c>
      <c r="AC38" s="3">
        <v>63263.993000000002</v>
      </c>
      <c r="AD38" s="3">
        <v>2.5551687449582801</v>
      </c>
      <c r="AE38" s="3">
        <v>0.49398361481407499</v>
      </c>
      <c r="AF38" s="1">
        <v>66303.316000000006</v>
      </c>
      <c r="AG38" s="1">
        <v>1.41432092579807</v>
      </c>
      <c r="AH38" s="1">
        <v>0.50699702768007204</v>
      </c>
      <c r="AI38" s="3">
        <v>49865.396000000001</v>
      </c>
      <c r="AJ38" s="3">
        <v>1.5508017189110299</v>
      </c>
      <c r="AK38" s="3">
        <v>0.66347871835495398</v>
      </c>
      <c r="AL38" s="1">
        <v>1420.6949999999999</v>
      </c>
      <c r="AM38" s="1">
        <v>14.751403770309301</v>
      </c>
      <c r="AN38" s="1" t="s">
        <v>34</v>
      </c>
      <c r="AO38" s="3">
        <v>457227.10800000001</v>
      </c>
      <c r="AP38" s="3">
        <v>0.80250061885408797</v>
      </c>
      <c r="AQ38" s="3">
        <v>4.5397251050674496</v>
      </c>
      <c r="AR38" s="1">
        <v>928409.52300000004</v>
      </c>
      <c r="AS38" s="1">
        <v>0.61781795950756302</v>
      </c>
      <c r="AT38" s="1">
        <v>63.5924085342266</v>
      </c>
      <c r="AU38" s="3">
        <v>804360.56799999997</v>
      </c>
      <c r="AV38" s="3">
        <v>0.79377428890051005</v>
      </c>
      <c r="AW38" s="3">
        <v>62.175555117567299</v>
      </c>
      <c r="AX38" s="1">
        <v>203387.465</v>
      </c>
      <c r="AY38" s="1">
        <v>0.85710763858495298</v>
      </c>
      <c r="AZ38" s="1">
        <v>47.553886240095501</v>
      </c>
      <c r="BA38" s="3">
        <v>41064.400999999998</v>
      </c>
      <c r="BB38" s="3">
        <v>2.74863236831747</v>
      </c>
      <c r="BC38" s="3">
        <v>44.2455908434329</v>
      </c>
      <c r="BD38" s="1">
        <v>338520.80499999999</v>
      </c>
      <c r="BE38" s="1">
        <v>0.66922004099784604</v>
      </c>
      <c r="BF38" s="1">
        <v>47.536165616123903</v>
      </c>
      <c r="BG38" s="3">
        <v>69115.486999999994</v>
      </c>
      <c r="BH38" s="3">
        <v>0.69086862876983601</v>
      </c>
      <c r="BI38" s="3">
        <v>44.213625478245397</v>
      </c>
    </row>
    <row r="39" spans="1:61" x14ac:dyDescent="0.25">
      <c r="A39" s="5"/>
      <c r="B39" s="5" t="b">
        <v>0</v>
      </c>
      <c r="C39" s="5" t="s">
        <v>23</v>
      </c>
      <c r="D39" s="6">
        <v>43420.517719907402</v>
      </c>
      <c r="E39" s="2" t="s">
        <v>28</v>
      </c>
      <c r="F39" s="3" t="s">
        <v>158</v>
      </c>
      <c r="G39" s="5" t="s">
        <v>39</v>
      </c>
      <c r="H39" s="1">
        <v>894.03800000000001</v>
      </c>
      <c r="I39" s="1">
        <v>15.1914514890431</v>
      </c>
      <c r="J39" s="1" t="s">
        <v>34</v>
      </c>
      <c r="K39" s="3">
        <v>9047.5280000000002</v>
      </c>
      <c r="L39" s="3">
        <v>5.1615037241856303</v>
      </c>
      <c r="M39" s="3" t="s">
        <v>34</v>
      </c>
      <c r="N39" s="1">
        <v>4262573.7680000002</v>
      </c>
      <c r="O39" s="1">
        <v>0.53449254193653295</v>
      </c>
      <c r="P39" s="1" t="s">
        <v>34</v>
      </c>
      <c r="Q39" s="3">
        <v>22629.691999999999</v>
      </c>
      <c r="R39" s="3">
        <v>2.28858186643405</v>
      </c>
      <c r="S39" s="3" t="s">
        <v>34</v>
      </c>
      <c r="T39" s="1">
        <v>8695.94</v>
      </c>
      <c r="U39" s="1">
        <v>3.5819773053411001</v>
      </c>
      <c r="V39" s="1" t="s">
        <v>34</v>
      </c>
      <c r="W39" s="3">
        <v>216.24700000000001</v>
      </c>
      <c r="X39" s="3">
        <v>30.569743717794001</v>
      </c>
      <c r="Y39" s="3" t="s">
        <v>34</v>
      </c>
      <c r="Z39" s="1">
        <v>571.65700000000004</v>
      </c>
      <c r="AA39" s="1">
        <v>18.115320182908899</v>
      </c>
      <c r="AB39" s="1" t="s">
        <v>34</v>
      </c>
      <c r="AC39" s="3">
        <v>557.64200000000005</v>
      </c>
      <c r="AD39" s="3">
        <v>17.054700680865398</v>
      </c>
      <c r="AE39" s="3" t="s">
        <v>34</v>
      </c>
      <c r="AF39" s="1">
        <v>101.11799999999999</v>
      </c>
      <c r="AG39" s="1">
        <v>39.453025241539301</v>
      </c>
      <c r="AH39" s="1" t="s">
        <v>34</v>
      </c>
      <c r="AI39" s="3">
        <v>3.0030000000000001</v>
      </c>
      <c r="AJ39" s="3">
        <v>224.98285257018401</v>
      </c>
      <c r="AK39" s="3" t="s">
        <v>34</v>
      </c>
      <c r="AL39" s="1">
        <v>517.60400000000004</v>
      </c>
      <c r="AM39" s="1">
        <v>18.9089054882886</v>
      </c>
      <c r="AN39" s="1" t="s">
        <v>34</v>
      </c>
      <c r="AO39" s="3">
        <v>49.055999999999997</v>
      </c>
      <c r="AP39" s="3">
        <v>33.948428573959497</v>
      </c>
      <c r="AQ39" s="3" t="s">
        <v>34</v>
      </c>
      <c r="AR39" s="1">
        <v>322.37200000000001</v>
      </c>
      <c r="AS39" s="1">
        <v>22.719309811247999</v>
      </c>
      <c r="AT39" s="1">
        <v>2.2081216764937999E-2</v>
      </c>
      <c r="AU39" s="3">
        <v>195.22</v>
      </c>
      <c r="AV39" s="3">
        <v>15.3376636034514</v>
      </c>
      <c r="AW39" s="3">
        <v>1.5090137872163199E-2</v>
      </c>
      <c r="AX39" s="1">
        <v>23.024000000000001</v>
      </c>
      <c r="AY39" s="1">
        <v>64.978065289384901</v>
      </c>
      <c r="AZ39" s="1">
        <v>5.3832259367211201E-3</v>
      </c>
      <c r="BA39" s="3">
        <v>2.0019999999999998</v>
      </c>
      <c r="BB39" s="3">
        <v>210.81851067789199</v>
      </c>
      <c r="BC39" s="3">
        <v>2.15709156133929E-3</v>
      </c>
      <c r="BD39" s="1">
        <v>53.058999999999997</v>
      </c>
      <c r="BE39" s="1">
        <v>77.060423669836098</v>
      </c>
      <c r="BF39" s="1">
        <v>7.4507131442805097E-3</v>
      </c>
      <c r="BG39" s="3">
        <v>3.0030000000000001</v>
      </c>
      <c r="BH39" s="3">
        <v>224.98285257018401</v>
      </c>
      <c r="BI39" s="3">
        <v>1.92103858446618E-3</v>
      </c>
    </row>
    <row r="40" spans="1:61" x14ac:dyDescent="0.25">
      <c r="A40" s="5"/>
      <c r="B40" s="5" t="b">
        <v>0</v>
      </c>
      <c r="C40" s="5" t="s">
        <v>191</v>
      </c>
      <c r="D40" s="6">
        <v>43420.521307870396</v>
      </c>
      <c r="E40" s="2" t="s">
        <v>28</v>
      </c>
      <c r="F40" s="3" t="s">
        <v>158</v>
      </c>
      <c r="G40" s="5" t="s">
        <v>118</v>
      </c>
      <c r="H40" s="1">
        <v>5496.0739999999996</v>
      </c>
      <c r="I40" s="1">
        <v>5.7822965195687299</v>
      </c>
      <c r="J40" s="1">
        <v>9.2683442727956908</v>
      </c>
      <c r="K40" s="3">
        <v>85632.217000000004</v>
      </c>
      <c r="L40" s="3">
        <v>1.93421361639069</v>
      </c>
      <c r="M40" s="3">
        <v>12.615989566457801</v>
      </c>
      <c r="N40" s="1">
        <v>4470234.4369999999</v>
      </c>
      <c r="O40" s="1">
        <v>0.61825452538899295</v>
      </c>
      <c r="P40" s="1">
        <v>0.17701456662736401</v>
      </c>
      <c r="Q40" s="3">
        <v>132526.302</v>
      </c>
      <c r="R40" s="3">
        <v>0.77157036785855804</v>
      </c>
      <c r="S40" s="3" t="s">
        <v>34</v>
      </c>
      <c r="T40" s="1">
        <v>50635.796999999999</v>
      </c>
      <c r="U40" s="1">
        <v>4.0504401966468802</v>
      </c>
      <c r="V40" s="1" t="s">
        <v>34</v>
      </c>
      <c r="W40" s="3">
        <v>12438.477999999999</v>
      </c>
      <c r="X40" s="3">
        <v>2.3955677071354202</v>
      </c>
      <c r="Y40" s="3">
        <v>0.13283813491916799</v>
      </c>
      <c r="Z40" s="1">
        <v>5938.7</v>
      </c>
      <c r="AA40" s="1">
        <v>5.07299072733176</v>
      </c>
      <c r="AB40" s="1">
        <v>0.200159090721586</v>
      </c>
      <c r="AC40" s="3">
        <v>81230.423999999999</v>
      </c>
      <c r="AD40" s="3">
        <v>1.73660659849897</v>
      </c>
      <c r="AE40" s="3">
        <v>0.64523445272256497</v>
      </c>
      <c r="AF40" s="1">
        <v>11215.555</v>
      </c>
      <c r="AG40" s="1">
        <v>3.0368031557294102</v>
      </c>
      <c r="AH40" s="1">
        <v>7.6384988300094298E-2</v>
      </c>
      <c r="AI40" s="3">
        <v>11255.624</v>
      </c>
      <c r="AJ40" s="3">
        <v>5.0082652863555701</v>
      </c>
      <c r="AK40" s="3">
        <v>0.14969862512603599</v>
      </c>
      <c r="AL40" s="1">
        <v>1315.5519999999999</v>
      </c>
      <c r="AM40" s="1">
        <v>13.755983157529601</v>
      </c>
      <c r="AN40" s="1" t="s">
        <v>34</v>
      </c>
      <c r="AO40" s="3">
        <v>281965.49400000001</v>
      </c>
      <c r="AP40" s="3">
        <v>1.10397492636068</v>
      </c>
      <c r="AQ40" s="3">
        <v>2.7983946796527301</v>
      </c>
      <c r="AR40" s="1">
        <v>939170.38399999996</v>
      </c>
      <c r="AS40" s="1">
        <v>0.32448820837313203</v>
      </c>
      <c r="AT40" s="1">
        <v>64.329485278851905</v>
      </c>
      <c r="AU40" s="3">
        <v>792735.29599999997</v>
      </c>
      <c r="AV40" s="3">
        <v>1.2949378965741301</v>
      </c>
      <c r="AW40" s="3">
        <v>61.276943513831</v>
      </c>
      <c r="AX40" s="1">
        <v>207449.88800000001</v>
      </c>
      <c r="AY40" s="1">
        <v>1.1319844801072301</v>
      </c>
      <c r="AZ40" s="1">
        <v>48.5037186262809</v>
      </c>
      <c r="BA40" s="3">
        <v>42082.464999999997</v>
      </c>
      <c r="BB40" s="3">
        <v>1.64408152792561</v>
      </c>
      <c r="BC40" s="3">
        <v>45.342522543384597</v>
      </c>
      <c r="BD40" s="1">
        <v>343372.13400000002</v>
      </c>
      <c r="BE40" s="1">
        <v>0.89506010910358502</v>
      </c>
      <c r="BF40" s="1">
        <v>48.217404628308998</v>
      </c>
      <c r="BG40" s="3">
        <v>70473.285000000003</v>
      </c>
      <c r="BH40" s="3">
        <v>1.5075350474979501</v>
      </c>
      <c r="BI40" s="3">
        <v>45.082217668691897</v>
      </c>
    </row>
    <row r="41" spans="1:61" x14ac:dyDescent="0.25">
      <c r="A41" s="5"/>
      <c r="B41" s="5" t="b">
        <v>0</v>
      </c>
      <c r="C41" s="5" t="s">
        <v>33</v>
      </c>
      <c r="D41" s="6">
        <v>43420.524907407402</v>
      </c>
      <c r="E41" s="2" t="s">
        <v>28</v>
      </c>
      <c r="F41" s="3" t="s">
        <v>158</v>
      </c>
      <c r="G41" s="5" t="s">
        <v>39</v>
      </c>
      <c r="H41" s="1">
        <v>933.08399999999995</v>
      </c>
      <c r="I41" s="1">
        <v>10.075712896581599</v>
      </c>
      <c r="J41" s="1" t="s">
        <v>34</v>
      </c>
      <c r="K41" s="3">
        <v>8751.0619999999999</v>
      </c>
      <c r="L41" s="3">
        <v>5.5768096098314599</v>
      </c>
      <c r="M41" s="3" t="s">
        <v>34</v>
      </c>
      <c r="N41" s="1">
        <v>4302681.6720000003</v>
      </c>
      <c r="O41" s="1">
        <v>0.44100984295263701</v>
      </c>
      <c r="P41" s="1" t="s">
        <v>34</v>
      </c>
      <c r="Q41" s="3">
        <v>22130.602999999999</v>
      </c>
      <c r="R41" s="3">
        <v>2.75745858078783</v>
      </c>
      <c r="S41" s="3" t="s">
        <v>34</v>
      </c>
      <c r="T41" s="1">
        <v>8526.7000000000007</v>
      </c>
      <c r="U41" s="1">
        <v>4.3884328839089699</v>
      </c>
      <c r="V41" s="1" t="s">
        <v>34</v>
      </c>
      <c r="W41" s="3">
        <v>218.24799999999999</v>
      </c>
      <c r="X41" s="3">
        <v>24.3506598341813</v>
      </c>
      <c r="Y41" s="3" t="s">
        <v>34</v>
      </c>
      <c r="Z41" s="1">
        <v>628.72900000000004</v>
      </c>
      <c r="AA41" s="1">
        <v>12.052836309580201</v>
      </c>
      <c r="AB41" s="1" t="s">
        <v>34</v>
      </c>
      <c r="AC41" s="3">
        <v>607.70100000000002</v>
      </c>
      <c r="AD41" s="3">
        <v>16.549263206751199</v>
      </c>
      <c r="AE41" s="3" t="s">
        <v>34</v>
      </c>
      <c r="AF41" s="1">
        <v>93.105999999999995</v>
      </c>
      <c r="AG41" s="1">
        <v>60.414497362165399</v>
      </c>
      <c r="AH41" s="1" t="s">
        <v>34</v>
      </c>
      <c r="AI41" s="3">
        <v>4.0039999999999996</v>
      </c>
      <c r="AJ41" s="3">
        <v>241.52294576982399</v>
      </c>
      <c r="AK41" s="3" t="s">
        <v>34</v>
      </c>
      <c r="AL41" s="1">
        <v>528.61300000000006</v>
      </c>
      <c r="AM41" s="1">
        <v>19.9607003193426</v>
      </c>
      <c r="AN41" s="1" t="s">
        <v>34</v>
      </c>
      <c r="AO41" s="3">
        <v>26.03</v>
      </c>
      <c r="AP41" s="3">
        <v>107.57131266469</v>
      </c>
      <c r="AQ41" s="3" t="s">
        <v>34</v>
      </c>
      <c r="AR41" s="1">
        <v>337.38900000000001</v>
      </c>
      <c r="AS41" s="1">
        <v>25.643426324325599</v>
      </c>
      <c r="AT41" s="1">
        <v>2.3109822326708499E-2</v>
      </c>
      <c r="AU41" s="3">
        <v>203.232</v>
      </c>
      <c r="AV41" s="3">
        <v>21.790399963704498</v>
      </c>
      <c r="AW41" s="3">
        <v>1.57094503638739E-2</v>
      </c>
      <c r="AX41" s="1">
        <v>31.035</v>
      </c>
      <c r="AY41" s="1">
        <v>78.209487596423799</v>
      </c>
      <c r="AZ41" s="1">
        <v>7.2562724524904403E-3</v>
      </c>
      <c r="BA41" s="3">
        <v>5.0049999999999999</v>
      </c>
      <c r="BB41" s="3">
        <v>169.967317119759</v>
      </c>
      <c r="BC41" s="3">
        <v>5.3927289033482298E-3</v>
      </c>
      <c r="BD41" s="1">
        <v>41.048000000000002</v>
      </c>
      <c r="BE41" s="1">
        <v>72.217666328771102</v>
      </c>
      <c r="BF41" s="1">
        <v>5.7640904115499004E-3</v>
      </c>
      <c r="BG41" s="3">
        <v>4.0039999999999996</v>
      </c>
      <c r="BH41" s="3">
        <v>174.80147469502501</v>
      </c>
      <c r="BI41" s="3">
        <v>2.5613847792882402E-3</v>
      </c>
    </row>
    <row r="42" spans="1:61" x14ac:dyDescent="0.25">
      <c r="A42" s="5"/>
      <c r="B42" s="5" t="b">
        <v>0</v>
      </c>
      <c r="C42" s="5" t="s">
        <v>98</v>
      </c>
      <c r="D42" s="6">
        <v>43420.528495370403</v>
      </c>
      <c r="E42" s="2" t="s">
        <v>28</v>
      </c>
      <c r="F42" s="3" t="s">
        <v>158</v>
      </c>
      <c r="G42" s="5" t="s">
        <v>127</v>
      </c>
      <c r="H42" s="1">
        <v>2811.402</v>
      </c>
      <c r="I42" s="1">
        <v>9.8708828393228298</v>
      </c>
      <c r="J42" s="1" t="s">
        <v>34</v>
      </c>
      <c r="K42" s="3">
        <v>39236.663</v>
      </c>
      <c r="L42" s="3">
        <v>2.42795485926493</v>
      </c>
      <c r="M42" s="3" t="s">
        <v>34</v>
      </c>
      <c r="N42" s="1">
        <v>4380486.41</v>
      </c>
      <c r="O42" s="1">
        <v>0.58312985791873495</v>
      </c>
      <c r="P42" s="1" t="s">
        <v>34</v>
      </c>
      <c r="Q42" s="3">
        <v>67826.995999999999</v>
      </c>
      <c r="R42" s="3">
        <v>1.55197050669448</v>
      </c>
      <c r="S42" s="3" t="s">
        <v>34</v>
      </c>
      <c r="T42" s="1">
        <v>25360.773000000001</v>
      </c>
      <c r="U42" s="1">
        <v>1.7923684421884301</v>
      </c>
      <c r="V42" s="1" t="s">
        <v>34</v>
      </c>
      <c r="W42" s="3">
        <v>3547.3870000000002</v>
      </c>
      <c r="X42" s="3">
        <v>5.6123719552165596</v>
      </c>
      <c r="Y42" s="3">
        <v>3.4299824975573198E-2</v>
      </c>
      <c r="Z42" s="1">
        <v>3592.4180000000001</v>
      </c>
      <c r="AA42" s="1">
        <v>5.8421950299946097</v>
      </c>
      <c r="AB42" s="1">
        <v>9.1794807673219805E-2</v>
      </c>
      <c r="AC42" s="3">
        <v>99260.148000000001</v>
      </c>
      <c r="AD42" s="3">
        <v>1.63292255204153</v>
      </c>
      <c r="AE42" s="3">
        <v>0.79701812429644703</v>
      </c>
      <c r="AF42" s="1">
        <v>3138.8629999999998</v>
      </c>
      <c r="AG42" s="1">
        <v>8.1865032353535998</v>
      </c>
      <c r="AH42" s="1">
        <v>1.32508047640463E-2</v>
      </c>
      <c r="AI42" s="3">
        <v>3122.8490000000002</v>
      </c>
      <c r="AJ42" s="3">
        <v>8.0435495294561594</v>
      </c>
      <c r="AK42" s="3">
        <v>4.1475818275225798E-2</v>
      </c>
      <c r="AL42" s="1">
        <v>1093.2950000000001</v>
      </c>
      <c r="AM42" s="1">
        <v>7.5605320759541499</v>
      </c>
      <c r="AN42" s="1" t="s">
        <v>34</v>
      </c>
      <c r="AO42" s="3">
        <v>173183.962</v>
      </c>
      <c r="AP42" s="3">
        <v>1.2672877844622099</v>
      </c>
      <c r="AQ42" s="3">
        <v>1.7175841868609301</v>
      </c>
      <c r="AR42" s="1">
        <v>940540.59299999999</v>
      </c>
      <c r="AS42" s="1">
        <v>0.63105874057954403</v>
      </c>
      <c r="AT42" s="1">
        <v>64.423339217600599</v>
      </c>
      <c r="AU42" s="3">
        <v>804450.71699999995</v>
      </c>
      <c r="AV42" s="3">
        <v>1.00650565139934</v>
      </c>
      <c r="AW42" s="3">
        <v>62.182523465272602</v>
      </c>
      <c r="AX42" s="1">
        <v>210160.12299999999</v>
      </c>
      <c r="AY42" s="1">
        <v>1.0217989205403399</v>
      </c>
      <c r="AZ42" s="1">
        <v>49.137396846686102</v>
      </c>
      <c r="BA42" s="3">
        <v>41968.968999999997</v>
      </c>
      <c r="BB42" s="3">
        <v>2.3427215150377299</v>
      </c>
      <c r="BC42" s="3">
        <v>45.220234199805297</v>
      </c>
      <c r="BD42" s="1">
        <v>347468.05499999999</v>
      </c>
      <c r="BE42" s="1">
        <v>0.67606519801026499</v>
      </c>
      <c r="BF42" s="1">
        <v>48.792566852109601</v>
      </c>
      <c r="BG42" s="3">
        <v>70781.254000000001</v>
      </c>
      <c r="BH42" s="3">
        <v>1.5523876199400499</v>
      </c>
      <c r="BI42" s="3">
        <v>45.279227436197601</v>
      </c>
    </row>
    <row r="43" spans="1:61" x14ac:dyDescent="0.25">
      <c r="A43" s="5"/>
      <c r="B43" s="5" t="b">
        <v>0</v>
      </c>
      <c r="C43" s="5" t="s">
        <v>109</v>
      </c>
      <c r="D43" s="6">
        <v>43420.532094907401</v>
      </c>
      <c r="E43" s="2" t="s">
        <v>28</v>
      </c>
      <c r="F43" s="3" t="s">
        <v>158</v>
      </c>
      <c r="G43" s="5" t="s">
        <v>39</v>
      </c>
      <c r="H43" s="1">
        <v>915.072</v>
      </c>
      <c r="I43" s="1">
        <v>15.432447053963401</v>
      </c>
      <c r="J43" s="1" t="s">
        <v>34</v>
      </c>
      <c r="K43" s="3">
        <v>8800.1929999999993</v>
      </c>
      <c r="L43" s="3">
        <v>2.51614658685736</v>
      </c>
      <c r="M43" s="3" t="s">
        <v>34</v>
      </c>
      <c r="N43" s="1">
        <v>4314051.5719999997</v>
      </c>
      <c r="O43" s="1">
        <v>0.49651990250487299</v>
      </c>
      <c r="P43" s="1" t="s">
        <v>34</v>
      </c>
      <c r="Q43" s="3">
        <v>22177.667000000001</v>
      </c>
      <c r="R43" s="3">
        <v>3.0725719935888698</v>
      </c>
      <c r="S43" s="3" t="s">
        <v>34</v>
      </c>
      <c r="T43" s="1">
        <v>8607.7489999999998</v>
      </c>
      <c r="U43" s="1">
        <v>5.5702222348548203</v>
      </c>
      <c r="V43" s="1" t="s">
        <v>34</v>
      </c>
      <c r="W43" s="3">
        <v>241.27600000000001</v>
      </c>
      <c r="X43" s="3">
        <v>25.537462283287098</v>
      </c>
      <c r="Y43" s="3" t="s">
        <v>34</v>
      </c>
      <c r="Z43" s="1">
        <v>608.70299999999997</v>
      </c>
      <c r="AA43" s="1">
        <v>12.106767476398099</v>
      </c>
      <c r="AB43" s="1" t="s">
        <v>34</v>
      </c>
      <c r="AC43" s="3">
        <v>681.79200000000003</v>
      </c>
      <c r="AD43" s="3">
        <v>14.127070037338401</v>
      </c>
      <c r="AE43" s="3" t="s">
        <v>34</v>
      </c>
      <c r="AF43" s="1">
        <v>78.087000000000003</v>
      </c>
      <c r="AG43" s="1">
        <v>40.4533887952676</v>
      </c>
      <c r="AH43" s="1" t="s">
        <v>34</v>
      </c>
      <c r="AI43" s="3">
        <v>2.0019999999999998</v>
      </c>
      <c r="AJ43" s="3">
        <v>210.81851067789199</v>
      </c>
      <c r="AK43" s="3" t="s">
        <v>34</v>
      </c>
      <c r="AL43" s="1">
        <v>564.654</v>
      </c>
      <c r="AM43" s="1">
        <v>12.4310438413208</v>
      </c>
      <c r="AN43" s="1" t="s">
        <v>34</v>
      </c>
      <c r="AO43" s="3">
        <v>45.05</v>
      </c>
      <c r="AP43" s="3">
        <v>49.417514861840097</v>
      </c>
      <c r="AQ43" s="3" t="s">
        <v>34</v>
      </c>
      <c r="AR43" s="1">
        <v>328.37599999999998</v>
      </c>
      <c r="AS43" s="1">
        <v>28.266445743262299</v>
      </c>
      <c r="AT43" s="1">
        <v>2.24924672006355E-2</v>
      </c>
      <c r="AU43" s="3">
        <v>230.26400000000001</v>
      </c>
      <c r="AV43" s="3">
        <v>16.269155564900299</v>
      </c>
      <c r="AW43" s="3">
        <v>1.77989729894262E-2</v>
      </c>
      <c r="AX43" s="1">
        <v>21.021999999999998</v>
      </c>
      <c r="AY43" s="1">
        <v>65.261430869699794</v>
      </c>
      <c r="AZ43" s="1">
        <v>4.9151396647737697E-3</v>
      </c>
      <c r="BA43" s="3">
        <v>3.0030000000000001</v>
      </c>
      <c r="BB43" s="3">
        <v>224.98285257018401</v>
      </c>
      <c r="BC43" s="3">
        <v>3.2356373420089398E-3</v>
      </c>
      <c r="BD43" s="1">
        <v>34.036000000000001</v>
      </c>
      <c r="BE43" s="1">
        <v>76.198161901808305</v>
      </c>
      <c r="BF43" s="1">
        <v>4.77944312140695E-3</v>
      </c>
      <c r="BG43" s="3">
        <v>3.0030000000000001</v>
      </c>
      <c r="BH43" s="3">
        <v>224.98285257018401</v>
      </c>
      <c r="BI43" s="3">
        <v>1.92103858446618E-3</v>
      </c>
    </row>
    <row r="44" spans="1:61" x14ac:dyDescent="0.25">
      <c r="A44" s="5"/>
      <c r="B44" s="5" t="b">
        <v>0</v>
      </c>
      <c r="C44" s="5" t="s">
        <v>104</v>
      </c>
      <c r="D44" s="6">
        <v>43420.535694444399</v>
      </c>
      <c r="E44" s="2" t="s">
        <v>28</v>
      </c>
      <c r="F44" s="3" t="s">
        <v>158</v>
      </c>
      <c r="G44" s="5" t="s">
        <v>154</v>
      </c>
      <c r="H44" s="1">
        <v>3427.194</v>
      </c>
      <c r="I44" s="1">
        <v>5.5408254371283503</v>
      </c>
      <c r="J44" s="1" t="s">
        <v>34</v>
      </c>
      <c r="K44" s="3">
        <v>48640.267</v>
      </c>
      <c r="L44" s="3">
        <v>1.8448199010653299</v>
      </c>
      <c r="M44" s="3" t="s">
        <v>34</v>
      </c>
      <c r="N44" s="1">
        <v>4383581.3329999996</v>
      </c>
      <c r="O44" s="1">
        <v>0.51516816049139402</v>
      </c>
      <c r="P44" s="1" t="s">
        <v>34</v>
      </c>
      <c r="Q44" s="3">
        <v>47756.932000000001</v>
      </c>
      <c r="R44" s="3">
        <v>1.4007628276815201</v>
      </c>
      <c r="S44" s="3" t="s">
        <v>34</v>
      </c>
      <c r="T44" s="1">
        <v>18185.778999999999</v>
      </c>
      <c r="U44" s="1">
        <v>3.0779865666278701</v>
      </c>
      <c r="V44" s="1" t="s">
        <v>34</v>
      </c>
      <c r="W44" s="3">
        <v>1479.751</v>
      </c>
      <c r="X44" s="3">
        <v>9.3415749175254295</v>
      </c>
      <c r="Y44" s="3">
        <v>1.13845992717158E-2</v>
      </c>
      <c r="Z44" s="1">
        <v>3230.9450000000002</v>
      </c>
      <c r="AA44" s="1">
        <v>5.6993541222791597</v>
      </c>
      <c r="AB44" s="1">
        <v>7.5099984763466396E-2</v>
      </c>
      <c r="AC44" s="3">
        <v>117570.452</v>
      </c>
      <c r="AD44" s="3">
        <v>1.0665393383087001</v>
      </c>
      <c r="AE44" s="3">
        <v>0.95116386544888698</v>
      </c>
      <c r="AF44" s="1">
        <v>1365.6130000000001</v>
      </c>
      <c r="AG44" s="1">
        <v>7.8672762693460898</v>
      </c>
      <c r="AH44" s="1" t="s">
        <v>34</v>
      </c>
      <c r="AI44" s="3">
        <v>1038.2190000000001</v>
      </c>
      <c r="AJ44" s="3">
        <v>12.491951677926901</v>
      </c>
      <c r="AK44" s="3">
        <v>1.37356545739794E-2</v>
      </c>
      <c r="AL44" s="1">
        <v>1676.998</v>
      </c>
      <c r="AM44" s="1">
        <v>6.8840633144958199</v>
      </c>
      <c r="AN44" s="1" t="s">
        <v>34</v>
      </c>
      <c r="AO44" s="3">
        <v>102693.781</v>
      </c>
      <c r="AP44" s="3">
        <v>0.93225333761360196</v>
      </c>
      <c r="AQ44" s="3">
        <v>1.0172214886816799</v>
      </c>
      <c r="AR44" s="1">
        <v>924228.64099999995</v>
      </c>
      <c r="AS44" s="1">
        <v>0.870177054483941</v>
      </c>
      <c r="AT44" s="1">
        <v>63.306034526215299</v>
      </c>
      <c r="AU44" s="3">
        <v>787132.46499999997</v>
      </c>
      <c r="AV44" s="3">
        <v>0.91257408871113099</v>
      </c>
      <c r="AW44" s="3">
        <v>60.843855242831999</v>
      </c>
      <c r="AX44" s="1">
        <v>205533.83600000001</v>
      </c>
      <c r="AY44" s="1">
        <v>0.85718420727939404</v>
      </c>
      <c r="AZ44" s="1">
        <v>48.0557277983402</v>
      </c>
      <c r="BA44" s="3">
        <v>41502.483</v>
      </c>
      <c r="BB44" s="3">
        <v>2.8003632586384599</v>
      </c>
      <c r="BC44" s="3">
        <v>44.717610316646997</v>
      </c>
      <c r="BD44" s="1">
        <v>341545.64600000001</v>
      </c>
      <c r="BE44" s="1">
        <v>0.96639554737122502</v>
      </c>
      <c r="BF44" s="1">
        <v>47.960923387624703</v>
      </c>
      <c r="BG44" s="3">
        <v>69544.512000000002</v>
      </c>
      <c r="BH44" s="3">
        <v>1.02852958400026</v>
      </c>
      <c r="BI44" s="3">
        <v>44.488075554402798</v>
      </c>
    </row>
    <row r="45" spans="1:61" x14ac:dyDescent="0.25">
      <c r="A45" s="5"/>
      <c r="B45" s="5" t="b">
        <v>0</v>
      </c>
      <c r="C45" s="5" t="s">
        <v>176</v>
      </c>
      <c r="D45" s="6">
        <v>43420.539293981499</v>
      </c>
      <c r="E45" s="2" t="s">
        <v>28</v>
      </c>
      <c r="F45" s="3" t="s">
        <v>158</v>
      </c>
      <c r="G45" s="5" t="s">
        <v>39</v>
      </c>
      <c r="H45" s="1">
        <v>845.98699999999997</v>
      </c>
      <c r="I45" s="1">
        <v>9.7625460419277097</v>
      </c>
      <c r="J45" s="1" t="s">
        <v>34</v>
      </c>
      <c r="K45" s="3">
        <v>8961.3700000000008</v>
      </c>
      <c r="L45" s="3">
        <v>1.5691647476705599</v>
      </c>
      <c r="M45" s="3" t="s">
        <v>34</v>
      </c>
      <c r="N45" s="1">
        <v>4317119.28</v>
      </c>
      <c r="O45" s="1">
        <v>0.46489293322674102</v>
      </c>
      <c r="P45" s="1" t="s">
        <v>34</v>
      </c>
      <c r="Q45" s="3">
        <v>22112.624</v>
      </c>
      <c r="R45" s="3">
        <v>2.0367230696044101</v>
      </c>
      <c r="S45" s="3" t="s">
        <v>34</v>
      </c>
      <c r="T45" s="1">
        <v>8671.9490000000005</v>
      </c>
      <c r="U45" s="1">
        <v>2.9436498663681201</v>
      </c>
      <c r="V45" s="1" t="s">
        <v>34</v>
      </c>
      <c r="W45" s="3">
        <v>216.24700000000001</v>
      </c>
      <c r="X45" s="3">
        <v>27.275689480866902</v>
      </c>
      <c r="Y45" s="3" t="s">
        <v>34</v>
      </c>
      <c r="Z45" s="1">
        <v>677.78300000000002</v>
      </c>
      <c r="AA45" s="1">
        <v>11.0554793199545</v>
      </c>
      <c r="AB45" s="1" t="s">
        <v>34</v>
      </c>
      <c r="AC45" s="3">
        <v>580.67100000000005</v>
      </c>
      <c r="AD45" s="3">
        <v>9.4436894456912501</v>
      </c>
      <c r="AE45" s="3" t="s">
        <v>34</v>
      </c>
      <c r="AF45" s="1">
        <v>95.108000000000004</v>
      </c>
      <c r="AG45" s="1">
        <v>32.635599522612203</v>
      </c>
      <c r="AH45" s="1" t="s">
        <v>34</v>
      </c>
      <c r="AI45" s="3">
        <v>2.0019999999999998</v>
      </c>
      <c r="AJ45" s="3">
        <v>316.22776601683802</v>
      </c>
      <c r="AK45" s="3" t="s">
        <v>34</v>
      </c>
      <c r="AL45" s="1">
        <v>584.678</v>
      </c>
      <c r="AM45" s="1">
        <v>10.4374232757899</v>
      </c>
      <c r="AN45" s="1" t="s">
        <v>34</v>
      </c>
      <c r="AO45" s="3">
        <v>12.012</v>
      </c>
      <c r="AP45" s="3">
        <v>102.43938285881001</v>
      </c>
      <c r="AQ45" s="3" t="s">
        <v>34</v>
      </c>
      <c r="AR45" s="1">
        <v>300.34500000000003</v>
      </c>
      <c r="AS45" s="1">
        <v>25.7255968594257</v>
      </c>
      <c r="AT45" s="1">
        <v>2.05724537157858E-2</v>
      </c>
      <c r="AU45" s="3">
        <v>240.274</v>
      </c>
      <c r="AV45" s="3">
        <v>17.678111070853699</v>
      </c>
      <c r="AW45" s="3">
        <v>1.8572727113493202E-2</v>
      </c>
      <c r="AX45" s="1">
        <v>26.027000000000001</v>
      </c>
      <c r="AY45" s="1">
        <v>41.352854912580199</v>
      </c>
      <c r="AZ45" s="1">
        <v>6.0853553446421401E-3</v>
      </c>
      <c r="BA45" s="3">
        <v>2.0019999999999998</v>
      </c>
      <c r="BB45" s="3">
        <v>316.22776601683802</v>
      </c>
      <c r="BC45" s="3">
        <v>2.15709156133929E-3</v>
      </c>
      <c r="BD45" s="1">
        <v>43.048999999999999</v>
      </c>
      <c r="BE45" s="1">
        <v>98.698080352321995</v>
      </c>
      <c r="BF45" s="1">
        <v>6.04507718102738E-3</v>
      </c>
      <c r="BG45" s="3">
        <v>9.0090000000000003</v>
      </c>
      <c r="BH45" s="3">
        <v>110.492102890195</v>
      </c>
      <c r="BI45" s="3">
        <v>5.7631157533985502E-3</v>
      </c>
    </row>
    <row r="46" spans="1:61" x14ac:dyDescent="0.25">
      <c r="A46" s="5"/>
      <c r="B46" s="5" t="b">
        <v>0</v>
      </c>
      <c r="C46" s="5" t="s">
        <v>22</v>
      </c>
      <c r="D46" s="6">
        <v>43420.542870370402</v>
      </c>
      <c r="E46" s="2" t="s">
        <v>28</v>
      </c>
      <c r="F46" s="3" t="s">
        <v>158</v>
      </c>
      <c r="G46" s="5" t="s">
        <v>76</v>
      </c>
      <c r="H46" s="1">
        <v>2239.6880000000001</v>
      </c>
      <c r="I46" s="1">
        <v>5.7720500537516104</v>
      </c>
      <c r="J46" s="1" t="s">
        <v>34</v>
      </c>
      <c r="K46" s="3">
        <v>29975.721000000001</v>
      </c>
      <c r="L46" s="3">
        <v>2.14309814732096</v>
      </c>
      <c r="M46" s="3" t="s">
        <v>34</v>
      </c>
      <c r="N46" s="1">
        <v>4422459.318</v>
      </c>
      <c r="O46" s="1">
        <v>0.53528669224215297</v>
      </c>
      <c r="P46" s="1" t="s">
        <v>34</v>
      </c>
      <c r="Q46" s="3">
        <v>66790.03</v>
      </c>
      <c r="R46" s="3">
        <v>1.4754514872876801</v>
      </c>
      <c r="S46" s="3" t="s">
        <v>34</v>
      </c>
      <c r="T46" s="1">
        <v>25816.951000000001</v>
      </c>
      <c r="U46" s="1">
        <v>2.4846073995467801</v>
      </c>
      <c r="V46" s="1" t="s">
        <v>34</v>
      </c>
      <c r="W46" s="3">
        <v>969.12300000000005</v>
      </c>
      <c r="X46" s="3">
        <v>9.6271267949274595</v>
      </c>
      <c r="Y46" s="3">
        <v>5.7254040019926698E-3</v>
      </c>
      <c r="Z46" s="1">
        <v>2864.5050000000001</v>
      </c>
      <c r="AA46" s="1">
        <v>9.8382827963045596</v>
      </c>
      <c r="AB46" s="1">
        <v>5.8175758314879603E-2</v>
      </c>
      <c r="AC46" s="3">
        <v>134664.57199999999</v>
      </c>
      <c r="AD46" s="3">
        <v>1.06571080223936</v>
      </c>
      <c r="AE46" s="3">
        <v>1.0950711319120101</v>
      </c>
      <c r="AF46" s="1">
        <v>898.04200000000003</v>
      </c>
      <c r="AG46" s="1">
        <v>10.758643733620801</v>
      </c>
      <c r="AH46" s="1" t="s">
        <v>34</v>
      </c>
      <c r="AI46" s="3">
        <v>526.60900000000004</v>
      </c>
      <c r="AJ46" s="3">
        <v>15.5541796355248</v>
      </c>
      <c r="AK46" s="3">
        <v>6.9276621958620898E-3</v>
      </c>
      <c r="AL46" s="1">
        <v>1055.242</v>
      </c>
      <c r="AM46" s="1">
        <v>11.431416677396101</v>
      </c>
      <c r="AN46" s="1" t="s">
        <v>34</v>
      </c>
      <c r="AO46" s="3">
        <v>63462.146999999997</v>
      </c>
      <c r="AP46" s="3">
        <v>1.7072935406084999</v>
      </c>
      <c r="AQ46" s="3">
        <v>0.62743141221384902</v>
      </c>
      <c r="AR46" s="1">
        <v>921748.45400000003</v>
      </c>
      <c r="AS46" s="1">
        <v>0.52620548840219195</v>
      </c>
      <c r="AT46" s="1">
        <v>63.1361514508719</v>
      </c>
      <c r="AU46" s="3">
        <v>784790.39500000002</v>
      </c>
      <c r="AV46" s="3">
        <v>0.488399202839574</v>
      </c>
      <c r="AW46" s="3">
        <v>60.662817648291202</v>
      </c>
      <c r="AX46" s="1">
        <v>204238.386</v>
      </c>
      <c r="AY46" s="1">
        <v>0.85843766986613701</v>
      </c>
      <c r="AZ46" s="1">
        <v>47.752839506135302</v>
      </c>
      <c r="BA46" s="3">
        <v>41222.269</v>
      </c>
      <c r="BB46" s="3">
        <v>2.50153466434594</v>
      </c>
      <c r="BC46" s="3">
        <v>44.415688610968203</v>
      </c>
      <c r="BD46" s="1">
        <v>338771.81699999998</v>
      </c>
      <c r="BE46" s="1">
        <v>0.58617381868892204</v>
      </c>
      <c r="BF46" s="1">
        <v>47.571413517663203</v>
      </c>
      <c r="BG46" s="3">
        <v>68699.165999999997</v>
      </c>
      <c r="BH46" s="3">
        <v>1.32797560656789</v>
      </c>
      <c r="BI46" s="3">
        <v>43.947302233315803</v>
      </c>
    </row>
    <row r="47" spans="1:61" x14ac:dyDescent="0.25">
      <c r="A47" s="5"/>
      <c r="B47" s="5" t="b">
        <v>0</v>
      </c>
      <c r="C47" s="5" t="s">
        <v>173</v>
      </c>
      <c r="D47" s="6">
        <v>43420.546458333301</v>
      </c>
      <c r="E47" s="2" t="s">
        <v>28</v>
      </c>
      <c r="F47" s="3" t="s">
        <v>158</v>
      </c>
      <c r="G47" s="5" t="s">
        <v>39</v>
      </c>
      <c r="H47" s="1">
        <v>817.94500000000005</v>
      </c>
      <c r="I47" s="1">
        <v>11.7695991496978</v>
      </c>
      <c r="J47" s="1" t="s">
        <v>34</v>
      </c>
      <c r="K47" s="3">
        <v>8628.8780000000006</v>
      </c>
      <c r="L47" s="3">
        <v>5.2960674063394801</v>
      </c>
      <c r="M47" s="3" t="s">
        <v>34</v>
      </c>
      <c r="N47" s="1">
        <v>4320809.5310000004</v>
      </c>
      <c r="O47" s="1">
        <v>0.411533910088758</v>
      </c>
      <c r="P47" s="1" t="s">
        <v>34</v>
      </c>
      <c r="Q47" s="3">
        <v>22283.030999999999</v>
      </c>
      <c r="R47" s="3">
        <v>3.0147645224741302</v>
      </c>
      <c r="S47" s="3" t="s">
        <v>34</v>
      </c>
      <c r="T47" s="1">
        <v>8699.2849999999999</v>
      </c>
      <c r="U47" s="1">
        <v>2.2869174146922702</v>
      </c>
      <c r="V47" s="1" t="s">
        <v>34</v>
      </c>
      <c r="W47" s="3">
        <v>239.27699999999999</v>
      </c>
      <c r="X47" s="3">
        <v>22.872149039012601</v>
      </c>
      <c r="Y47" s="3" t="s">
        <v>34</v>
      </c>
      <c r="Z47" s="1">
        <v>636.73500000000001</v>
      </c>
      <c r="AA47" s="1">
        <v>14.8105314931991</v>
      </c>
      <c r="AB47" s="1" t="s">
        <v>34</v>
      </c>
      <c r="AC47" s="3">
        <v>569.66200000000003</v>
      </c>
      <c r="AD47" s="3">
        <v>23.352946323716299</v>
      </c>
      <c r="AE47" s="3" t="s">
        <v>34</v>
      </c>
      <c r="AF47" s="1">
        <v>73.082999999999998</v>
      </c>
      <c r="AG47" s="1">
        <v>57.776567652258002</v>
      </c>
      <c r="AH47" s="1" t="s">
        <v>34</v>
      </c>
      <c r="AI47" s="3">
        <v>2.0019999999999998</v>
      </c>
      <c r="AJ47" s="3">
        <v>210.81851067789199</v>
      </c>
      <c r="AK47" s="3" t="s">
        <v>34</v>
      </c>
      <c r="AL47" s="1">
        <v>565.65899999999999</v>
      </c>
      <c r="AM47" s="1">
        <v>13.4872729223341</v>
      </c>
      <c r="AN47" s="1" t="s">
        <v>34</v>
      </c>
      <c r="AO47" s="3">
        <v>9.0090000000000003</v>
      </c>
      <c r="AP47" s="3">
        <v>142.964881967547</v>
      </c>
      <c r="AQ47" s="3" t="s">
        <v>34</v>
      </c>
      <c r="AR47" s="1">
        <v>370.42700000000002</v>
      </c>
      <c r="AS47" s="1">
        <v>31.725143642192702</v>
      </c>
      <c r="AT47" s="1">
        <v>2.53727956602487E-2</v>
      </c>
      <c r="AU47" s="3">
        <v>272.31200000000001</v>
      </c>
      <c r="AV47" s="3">
        <v>8.8031511126160993</v>
      </c>
      <c r="AW47" s="3">
        <v>2.1049204099193201E-2</v>
      </c>
      <c r="AX47" s="1">
        <v>20.021999999999998</v>
      </c>
      <c r="AY47" s="1">
        <v>91.293173200497804</v>
      </c>
      <c r="AZ47" s="1">
        <v>4.6813303381267497E-3</v>
      </c>
      <c r="BA47" s="3">
        <v>1.0009999999999999</v>
      </c>
      <c r="BB47" s="3">
        <v>316.22776601683802</v>
      </c>
      <c r="BC47" s="3">
        <v>1.07854578066965E-3</v>
      </c>
      <c r="BD47" s="1">
        <v>33.036000000000001</v>
      </c>
      <c r="BE47" s="1">
        <v>80.877832631450104</v>
      </c>
      <c r="BF47" s="1">
        <v>4.6390199482547901E-3</v>
      </c>
      <c r="BG47" s="3">
        <v>3.0030000000000001</v>
      </c>
      <c r="BH47" s="3">
        <v>224.98285257018401</v>
      </c>
      <c r="BI47" s="3">
        <v>1.92103858446618E-3</v>
      </c>
    </row>
    <row r="48" spans="1:61" x14ac:dyDescent="0.25">
      <c r="A48" s="5"/>
      <c r="B48" s="5" t="b">
        <v>0</v>
      </c>
      <c r="C48" s="5" t="s">
        <v>55</v>
      </c>
      <c r="D48" s="6">
        <v>43420.550034722197</v>
      </c>
      <c r="E48" s="2" t="s">
        <v>28</v>
      </c>
      <c r="F48" s="3" t="s">
        <v>158</v>
      </c>
      <c r="G48" s="5" t="s">
        <v>103</v>
      </c>
      <c r="H48" s="1">
        <v>1848.202</v>
      </c>
      <c r="I48" s="1">
        <v>6.6648055489711098</v>
      </c>
      <c r="J48" s="1" t="s">
        <v>34</v>
      </c>
      <c r="K48" s="3">
        <v>24379.861000000001</v>
      </c>
      <c r="L48" s="3">
        <v>2.7910747702774601</v>
      </c>
      <c r="M48" s="3" t="s">
        <v>34</v>
      </c>
      <c r="N48" s="1">
        <v>4364990.3210000005</v>
      </c>
      <c r="O48" s="1">
        <v>0.55266202664803499</v>
      </c>
      <c r="P48" s="1" t="s">
        <v>34</v>
      </c>
      <c r="Q48" s="3">
        <v>39377.500999999997</v>
      </c>
      <c r="R48" s="3">
        <v>1.86332420164143</v>
      </c>
      <c r="S48" s="3" t="s">
        <v>34</v>
      </c>
      <c r="T48" s="1">
        <v>15145.531999999999</v>
      </c>
      <c r="U48" s="1">
        <v>3.9163723816102798</v>
      </c>
      <c r="V48" s="1" t="s">
        <v>34</v>
      </c>
      <c r="W48" s="3">
        <v>679.77800000000002</v>
      </c>
      <c r="X48" s="3">
        <v>18.777143205991202</v>
      </c>
      <c r="Y48" s="3">
        <v>2.5186471157309701E-3</v>
      </c>
      <c r="Z48" s="1">
        <v>2837.4520000000002</v>
      </c>
      <c r="AA48" s="1">
        <v>9.2930948457501596</v>
      </c>
      <c r="AB48" s="1">
        <v>5.6926301110115797E-2</v>
      </c>
      <c r="AC48" s="3">
        <v>149187.761</v>
      </c>
      <c r="AD48" s="3">
        <v>1.0958956974157199</v>
      </c>
      <c r="AE48" s="3">
        <v>1.21733495299886</v>
      </c>
      <c r="AF48" s="1">
        <v>572.66899999999998</v>
      </c>
      <c r="AG48" s="1">
        <v>11.965931347226901</v>
      </c>
      <c r="AH48" s="1" t="s">
        <v>34</v>
      </c>
      <c r="AI48" s="3">
        <v>328.38200000000001</v>
      </c>
      <c r="AJ48" s="3">
        <v>15.665753222551899</v>
      </c>
      <c r="AK48" s="3">
        <v>4.2898562398857396E-3</v>
      </c>
      <c r="AL48" s="1">
        <v>1040.231</v>
      </c>
      <c r="AM48" s="1">
        <v>10.818596464072501</v>
      </c>
      <c r="AN48" s="1" t="s">
        <v>34</v>
      </c>
      <c r="AO48" s="3">
        <v>37139.822</v>
      </c>
      <c r="AP48" s="3">
        <v>2.60644262067835</v>
      </c>
      <c r="AQ48" s="3">
        <v>0.36590314972646398</v>
      </c>
      <c r="AR48" s="1">
        <v>918719.29399999999</v>
      </c>
      <c r="AS48" s="1">
        <v>0.64277893131178299</v>
      </c>
      <c r="AT48" s="1">
        <v>62.9286658796198</v>
      </c>
      <c r="AU48" s="3">
        <v>785358.29099999997</v>
      </c>
      <c r="AV48" s="3">
        <v>0.66804825522667599</v>
      </c>
      <c r="AW48" s="3">
        <v>60.706714938205401</v>
      </c>
      <c r="AX48" s="1">
        <v>198872.70600000001</v>
      </c>
      <c r="AY48" s="1">
        <v>1.2456064253574599</v>
      </c>
      <c r="AZ48" s="1">
        <v>46.498293478331902</v>
      </c>
      <c r="BA48" s="3">
        <v>39870.372000000003</v>
      </c>
      <c r="BB48" s="3">
        <v>1.7812516457873699</v>
      </c>
      <c r="BC48" s="3">
        <v>42.959062431897301</v>
      </c>
      <c r="BD48" s="1">
        <v>329996.83100000001</v>
      </c>
      <c r="BE48" s="1">
        <v>0.71114670150484505</v>
      </c>
      <c r="BF48" s="1">
        <v>46.339202139177402</v>
      </c>
      <c r="BG48" s="3">
        <v>67617.891000000003</v>
      </c>
      <c r="BH48" s="3">
        <v>1.92697370443275</v>
      </c>
      <c r="BI48" s="3">
        <v>43.255603600142699</v>
      </c>
    </row>
    <row r="49" spans="1:61" x14ac:dyDescent="0.25">
      <c r="A49" s="5"/>
      <c r="B49" s="5" t="b">
        <v>0</v>
      </c>
      <c r="C49" s="5" t="s">
        <v>113</v>
      </c>
      <c r="D49" s="6">
        <v>43420.553634259297</v>
      </c>
      <c r="E49" s="2" t="s">
        <v>28</v>
      </c>
      <c r="F49" s="3" t="s">
        <v>158</v>
      </c>
      <c r="G49" s="5" t="s">
        <v>39</v>
      </c>
      <c r="H49" s="1">
        <v>872.01300000000003</v>
      </c>
      <c r="I49" s="1">
        <v>12.6745524050109</v>
      </c>
      <c r="J49" s="1" t="s">
        <v>34</v>
      </c>
      <c r="K49" s="3">
        <v>8725.9599999999991</v>
      </c>
      <c r="L49" s="3">
        <v>4.2430852067657998</v>
      </c>
      <c r="M49" s="3" t="s">
        <v>34</v>
      </c>
      <c r="N49" s="1">
        <v>4341432.9680000003</v>
      </c>
      <c r="O49" s="1">
        <v>0.52689956905827195</v>
      </c>
      <c r="P49" s="1" t="s">
        <v>34</v>
      </c>
      <c r="Q49" s="3">
        <v>22291.999</v>
      </c>
      <c r="R49" s="3">
        <v>2.51354674835112</v>
      </c>
      <c r="S49" s="3" t="s">
        <v>34</v>
      </c>
      <c r="T49" s="1">
        <v>8539.7620000000006</v>
      </c>
      <c r="U49" s="1">
        <v>4.18457618868264</v>
      </c>
      <c r="V49" s="1" t="s">
        <v>34</v>
      </c>
      <c r="W49" s="3">
        <v>227.262</v>
      </c>
      <c r="X49" s="3">
        <v>15.6862153289941</v>
      </c>
      <c r="Y49" s="3" t="s">
        <v>34</v>
      </c>
      <c r="Z49" s="1">
        <v>654.75599999999997</v>
      </c>
      <c r="AA49" s="1">
        <v>17.5703806751035</v>
      </c>
      <c r="AB49" s="1" t="s">
        <v>34</v>
      </c>
      <c r="AC49" s="3">
        <v>593.68899999999996</v>
      </c>
      <c r="AD49" s="3">
        <v>18.180959965649201</v>
      </c>
      <c r="AE49" s="3" t="s">
        <v>34</v>
      </c>
      <c r="AF49" s="1">
        <v>59.067999999999998</v>
      </c>
      <c r="AG49" s="1">
        <v>49.543976684905999</v>
      </c>
      <c r="AH49" s="1" t="s">
        <v>34</v>
      </c>
      <c r="AI49" s="3">
        <v>1.0009999999999999</v>
      </c>
      <c r="AJ49" s="3">
        <v>316.22776601683802</v>
      </c>
      <c r="AK49" s="3" t="s">
        <v>34</v>
      </c>
      <c r="AL49" s="1">
        <v>625.73</v>
      </c>
      <c r="AM49" s="1">
        <v>13.872507758081699</v>
      </c>
      <c r="AN49" s="1" t="s">
        <v>34</v>
      </c>
      <c r="AO49" s="3">
        <v>4.0039999999999996</v>
      </c>
      <c r="AP49" s="3">
        <v>129.09944487358101</v>
      </c>
      <c r="AQ49" s="3" t="s">
        <v>34</v>
      </c>
      <c r="AR49" s="1">
        <v>322.37</v>
      </c>
      <c r="AS49" s="1">
        <v>26.627494950738399</v>
      </c>
      <c r="AT49" s="1">
        <v>2.2081079772787501E-2</v>
      </c>
      <c r="AU49" s="3">
        <v>220.25200000000001</v>
      </c>
      <c r="AV49" s="3">
        <v>18.056428031217902</v>
      </c>
      <c r="AW49" s="3">
        <v>1.7025064269130599E-2</v>
      </c>
      <c r="AX49" s="1">
        <v>22.024999999999999</v>
      </c>
      <c r="AY49" s="1">
        <v>95.353474309276905</v>
      </c>
      <c r="AZ49" s="1">
        <v>5.1496504194007402E-3</v>
      </c>
      <c r="BA49" s="3">
        <v>0</v>
      </c>
      <c r="BB49" s="3" t="s">
        <v>46</v>
      </c>
      <c r="BC49" s="3">
        <v>0</v>
      </c>
      <c r="BD49" s="1">
        <v>43.048999999999999</v>
      </c>
      <c r="BE49" s="1">
        <v>76.781378241460999</v>
      </c>
      <c r="BF49" s="1">
        <v>6.04507718102738E-3</v>
      </c>
      <c r="BG49" s="3">
        <v>5.0049999999999999</v>
      </c>
      <c r="BH49" s="3">
        <v>141.42135623730999</v>
      </c>
      <c r="BI49" s="3">
        <v>3.2017309741103001E-3</v>
      </c>
    </row>
    <row r="50" spans="1:61" x14ac:dyDescent="0.25">
      <c r="A50" s="5"/>
      <c r="B50" s="5" t="b">
        <v>0</v>
      </c>
      <c r="C50" s="5" t="s">
        <v>159</v>
      </c>
      <c r="D50" s="6">
        <v>43420.557210648098</v>
      </c>
      <c r="E50" s="2" t="s">
        <v>28</v>
      </c>
      <c r="F50" s="3" t="s">
        <v>158</v>
      </c>
      <c r="G50" s="5" t="s">
        <v>26</v>
      </c>
      <c r="H50" s="1">
        <v>2487.989</v>
      </c>
      <c r="I50" s="1">
        <v>7.1550601486989001</v>
      </c>
      <c r="J50" s="1" t="s">
        <v>34</v>
      </c>
      <c r="K50" s="3">
        <v>35340.245000000003</v>
      </c>
      <c r="L50" s="3">
        <v>2.6229412708809199</v>
      </c>
      <c r="M50" s="3" t="s">
        <v>34</v>
      </c>
      <c r="N50" s="1">
        <v>4387831.2549999999</v>
      </c>
      <c r="O50" s="1">
        <v>0.617548362329703</v>
      </c>
      <c r="P50" s="1" t="s">
        <v>34</v>
      </c>
      <c r="Q50" s="3">
        <v>45406.375999999997</v>
      </c>
      <c r="R50" s="3">
        <v>2.1873340084981399</v>
      </c>
      <c r="S50" s="3" t="s">
        <v>34</v>
      </c>
      <c r="T50" s="1">
        <v>17385.766</v>
      </c>
      <c r="U50" s="1">
        <v>4.32811592752478</v>
      </c>
      <c r="V50" s="1" t="s">
        <v>34</v>
      </c>
      <c r="W50" s="3">
        <v>572.65700000000004</v>
      </c>
      <c r="X50" s="3">
        <v>18.7549022722865</v>
      </c>
      <c r="Y50" s="3">
        <v>1.3314449715320299E-3</v>
      </c>
      <c r="Z50" s="1">
        <v>2853.4670000000001</v>
      </c>
      <c r="AA50" s="1">
        <v>9.4790501041802795</v>
      </c>
      <c r="AB50" s="1">
        <v>5.7665962409575798E-2</v>
      </c>
      <c r="AC50" s="3">
        <v>164012.785</v>
      </c>
      <c r="AD50" s="3">
        <v>1.3934360251951601</v>
      </c>
      <c r="AE50" s="3">
        <v>1.34213977940058</v>
      </c>
      <c r="AF50" s="1">
        <v>440.50400000000002</v>
      </c>
      <c r="AG50" s="1">
        <v>21.346799653376198</v>
      </c>
      <c r="AH50" s="1" t="s">
        <v>34</v>
      </c>
      <c r="AI50" s="3">
        <v>238.274</v>
      </c>
      <c r="AJ50" s="3">
        <v>22.127295227565298</v>
      </c>
      <c r="AK50" s="3">
        <v>3.0907894170961298E-3</v>
      </c>
      <c r="AL50" s="1">
        <v>1285.5160000000001</v>
      </c>
      <c r="AM50" s="1">
        <v>11.143509884544001</v>
      </c>
      <c r="AN50" s="1" t="s">
        <v>34</v>
      </c>
      <c r="AO50" s="3">
        <v>22553.038</v>
      </c>
      <c r="AP50" s="3">
        <v>2.4685578760033202</v>
      </c>
      <c r="AQ50" s="3">
        <v>0.22097460428837001</v>
      </c>
      <c r="AR50" s="1">
        <v>929294.20499999996</v>
      </c>
      <c r="AS50" s="1">
        <v>0.44441359908966299</v>
      </c>
      <c r="AT50" s="1">
        <v>63.653005779055597</v>
      </c>
      <c r="AU50" s="3">
        <v>791520.88300000003</v>
      </c>
      <c r="AV50" s="3">
        <v>0.58729706629519396</v>
      </c>
      <c r="AW50" s="3">
        <v>61.183071678958797</v>
      </c>
      <c r="AX50" s="1">
        <v>202673.86199999999</v>
      </c>
      <c r="AY50" s="1">
        <v>0.98753983312619598</v>
      </c>
      <c r="AZ50" s="1">
        <v>47.387039203172201</v>
      </c>
      <c r="BA50" s="3">
        <v>40158.267999999996</v>
      </c>
      <c r="BB50" s="3">
        <v>1.97548406707284</v>
      </c>
      <c r="BC50" s="3">
        <v>43.269261249151697</v>
      </c>
      <c r="BD50" s="1">
        <v>336692.3</v>
      </c>
      <c r="BE50" s="1">
        <v>1.0240673703386001</v>
      </c>
      <c r="BF50" s="1">
        <v>47.279401141899299</v>
      </c>
      <c r="BG50" s="3">
        <v>68405.213000000003</v>
      </c>
      <c r="BH50" s="3">
        <v>1.6847588953349899</v>
      </c>
      <c r="BI50" s="3">
        <v>43.759258591950598</v>
      </c>
    </row>
    <row r="51" spans="1:61" x14ac:dyDescent="0.25">
      <c r="A51" s="5"/>
      <c r="B51" s="5" t="b">
        <v>0</v>
      </c>
      <c r="C51" s="5" t="s">
        <v>100</v>
      </c>
      <c r="D51" s="6">
        <v>43420.560810185198</v>
      </c>
      <c r="E51" s="2" t="s">
        <v>28</v>
      </c>
      <c r="F51" s="3" t="s">
        <v>158</v>
      </c>
      <c r="G51" s="5" t="s">
        <v>39</v>
      </c>
      <c r="H51" s="1">
        <v>870.01499999999999</v>
      </c>
      <c r="I51" s="1">
        <v>17.448170633400501</v>
      </c>
      <c r="J51" s="1" t="s">
        <v>34</v>
      </c>
      <c r="K51" s="3">
        <v>8902.2860000000001</v>
      </c>
      <c r="L51" s="3">
        <v>3.6610161666953802</v>
      </c>
      <c r="M51" s="3" t="s">
        <v>34</v>
      </c>
      <c r="N51" s="1">
        <v>4337884.7790000001</v>
      </c>
      <c r="O51" s="1">
        <v>0.51579325526154096</v>
      </c>
      <c r="P51" s="1" t="s">
        <v>34</v>
      </c>
      <c r="Q51" s="3">
        <v>21177.206999999999</v>
      </c>
      <c r="R51" s="3">
        <v>1.83157805832573</v>
      </c>
      <c r="S51" s="3" t="s">
        <v>34</v>
      </c>
      <c r="T51" s="1">
        <v>8271.27</v>
      </c>
      <c r="U51" s="1">
        <v>3.9722399650254498</v>
      </c>
      <c r="V51" s="1" t="s">
        <v>34</v>
      </c>
      <c r="W51" s="3">
        <v>212.244</v>
      </c>
      <c r="X51" s="3">
        <v>19.987883346344301</v>
      </c>
      <c r="Y51" s="3" t="s">
        <v>34</v>
      </c>
      <c r="Z51" s="1">
        <v>653.75599999999997</v>
      </c>
      <c r="AA51" s="1">
        <v>13.371575876853599</v>
      </c>
      <c r="AB51" s="1" t="s">
        <v>34</v>
      </c>
      <c r="AC51" s="3">
        <v>689.80399999999997</v>
      </c>
      <c r="AD51" s="3">
        <v>11.4995487730228</v>
      </c>
      <c r="AE51" s="3" t="s">
        <v>34</v>
      </c>
      <c r="AF51" s="1">
        <v>68.078999999999994</v>
      </c>
      <c r="AG51" s="1">
        <v>39.089821365990197</v>
      </c>
      <c r="AH51" s="1" t="s">
        <v>34</v>
      </c>
      <c r="AI51" s="3">
        <v>4.0039999999999996</v>
      </c>
      <c r="AJ51" s="3">
        <v>241.52294576982399</v>
      </c>
      <c r="AK51" s="3" t="s">
        <v>34</v>
      </c>
      <c r="AL51" s="1">
        <v>564.65599999999995</v>
      </c>
      <c r="AM51" s="1">
        <v>7.6238413538004304</v>
      </c>
      <c r="AN51" s="1" t="s">
        <v>34</v>
      </c>
      <c r="AO51" s="3">
        <v>8.0079999999999991</v>
      </c>
      <c r="AP51" s="3">
        <v>153.65907428821501</v>
      </c>
      <c r="AQ51" s="3" t="s">
        <v>34</v>
      </c>
      <c r="AR51" s="1">
        <v>321.37</v>
      </c>
      <c r="AS51" s="1">
        <v>14.497967623436001</v>
      </c>
      <c r="AT51" s="1">
        <v>2.2012583697554801E-2</v>
      </c>
      <c r="AU51" s="3">
        <v>197.22499999999999</v>
      </c>
      <c r="AV51" s="3">
        <v>20.591369104525601</v>
      </c>
      <c r="AW51" s="3">
        <v>1.5245120591319499E-2</v>
      </c>
      <c r="AX51" s="1">
        <v>28.03</v>
      </c>
      <c r="AY51" s="1">
        <v>49.952188089409802</v>
      </c>
      <c r="AZ51" s="1">
        <v>6.5536754259161297E-3</v>
      </c>
      <c r="BA51" s="3">
        <v>5.0049999999999999</v>
      </c>
      <c r="BB51" s="3">
        <v>194.36506316150999</v>
      </c>
      <c r="BC51" s="3">
        <v>5.3927289033482298E-3</v>
      </c>
      <c r="BD51" s="1">
        <v>35.04</v>
      </c>
      <c r="BE51" s="1">
        <v>69.009182266531894</v>
      </c>
      <c r="BF51" s="1">
        <v>4.9204279872517203E-3</v>
      </c>
      <c r="BG51" s="3">
        <v>2.0019999999999998</v>
      </c>
      <c r="BH51" s="3">
        <v>210.81851067789199</v>
      </c>
      <c r="BI51" s="3">
        <v>1.2806923896441201E-3</v>
      </c>
    </row>
    <row r="52" spans="1:61" x14ac:dyDescent="0.25">
      <c r="A52" s="5"/>
      <c r="B52" s="5" t="b">
        <v>0</v>
      </c>
      <c r="C52" s="5" t="s">
        <v>89</v>
      </c>
      <c r="D52" s="6">
        <v>43420.564398148097</v>
      </c>
      <c r="E52" s="2" t="s">
        <v>28</v>
      </c>
      <c r="F52" s="3" t="s">
        <v>158</v>
      </c>
      <c r="G52" s="5" t="s">
        <v>35</v>
      </c>
      <c r="H52" s="1">
        <v>2711.2840000000001</v>
      </c>
      <c r="I52" s="1">
        <v>4.3234828729146004</v>
      </c>
      <c r="J52" s="1" t="s">
        <v>34</v>
      </c>
      <c r="K52" s="3">
        <v>37551.142</v>
      </c>
      <c r="L52" s="3">
        <v>1.97404605924309</v>
      </c>
      <c r="M52" s="3" t="s">
        <v>34</v>
      </c>
      <c r="N52" s="1">
        <v>4357980.9220000003</v>
      </c>
      <c r="O52" s="1">
        <v>0.93163652635251903</v>
      </c>
      <c r="P52" s="1" t="s">
        <v>34</v>
      </c>
      <c r="Q52" s="3">
        <v>41049.957999999999</v>
      </c>
      <c r="R52" s="3">
        <v>2.6926162371684401</v>
      </c>
      <c r="S52" s="3" t="s">
        <v>34</v>
      </c>
      <c r="T52" s="1">
        <v>15700.630999999999</v>
      </c>
      <c r="U52" s="1">
        <v>2.9984768067808898</v>
      </c>
      <c r="V52" s="1" t="s">
        <v>34</v>
      </c>
      <c r="W52" s="3">
        <v>555.64300000000003</v>
      </c>
      <c r="X52" s="3">
        <v>16.4320483489394</v>
      </c>
      <c r="Y52" s="3">
        <v>1.1428819700533301E-3</v>
      </c>
      <c r="Z52" s="1">
        <v>2846.4540000000002</v>
      </c>
      <c r="AA52" s="1">
        <v>7.4107749623569097</v>
      </c>
      <c r="AB52" s="1">
        <v>5.7342063271698003E-2</v>
      </c>
      <c r="AC52" s="3">
        <v>175822.18799999999</v>
      </c>
      <c r="AD52" s="3">
        <v>1.1753022744131001</v>
      </c>
      <c r="AE52" s="3">
        <v>1.4415575268067899</v>
      </c>
      <c r="AF52" s="1">
        <v>417.48099999999999</v>
      </c>
      <c r="AG52" s="1">
        <v>19.287090752781399</v>
      </c>
      <c r="AH52" s="1" t="s">
        <v>34</v>
      </c>
      <c r="AI52" s="3">
        <v>184.21199999999999</v>
      </c>
      <c r="AJ52" s="3">
        <v>28.088966906807499</v>
      </c>
      <c r="AK52" s="3">
        <v>2.3713865830120098E-3</v>
      </c>
      <c r="AL52" s="1">
        <v>1064.248</v>
      </c>
      <c r="AM52" s="1">
        <v>10.8630711473718</v>
      </c>
      <c r="AN52" s="1" t="s">
        <v>34</v>
      </c>
      <c r="AO52" s="3">
        <v>14520.465</v>
      </c>
      <c r="AP52" s="3">
        <v>4.75477360341148</v>
      </c>
      <c r="AQ52" s="3">
        <v>0.14116612004569501</v>
      </c>
      <c r="AR52" s="1">
        <v>924836.65800000005</v>
      </c>
      <c r="AS52" s="1">
        <v>0.57957673462878001</v>
      </c>
      <c r="AT52" s="1">
        <v>63.347681304390001</v>
      </c>
      <c r="AU52" s="3">
        <v>784599.424</v>
      </c>
      <c r="AV52" s="3">
        <v>0.91445039400603101</v>
      </c>
      <c r="AW52" s="3">
        <v>60.648055950106603</v>
      </c>
      <c r="AX52" s="1">
        <v>201777.359</v>
      </c>
      <c r="AY52" s="1">
        <v>0.97114465851463505</v>
      </c>
      <c r="AZ52" s="1">
        <v>47.177428440405201</v>
      </c>
      <c r="BA52" s="3">
        <v>40238.692000000003</v>
      </c>
      <c r="BB52" s="3">
        <v>2.5016253371158101</v>
      </c>
      <c r="BC52" s="3">
        <v>43.355915560704702</v>
      </c>
      <c r="BD52" s="1">
        <v>335129.91600000003</v>
      </c>
      <c r="BE52" s="1">
        <v>0.728409565131099</v>
      </c>
      <c r="BF52" s="1">
        <v>47.060006222937197</v>
      </c>
      <c r="BG52" s="3">
        <v>67848.956000000006</v>
      </c>
      <c r="BH52" s="3">
        <v>1.79991347463264</v>
      </c>
      <c r="BI52" s="3">
        <v>43.403417379869602</v>
      </c>
    </row>
    <row r="53" spans="1:61" x14ac:dyDescent="0.25">
      <c r="A53" s="5"/>
      <c r="B53" s="5" t="b">
        <v>0</v>
      </c>
      <c r="C53" s="5" t="s">
        <v>146</v>
      </c>
      <c r="D53" s="6">
        <v>43420.567986111098</v>
      </c>
      <c r="E53" s="2" t="s">
        <v>28</v>
      </c>
      <c r="F53" s="3" t="s">
        <v>158</v>
      </c>
      <c r="G53" s="5" t="s">
        <v>39</v>
      </c>
      <c r="H53" s="1">
        <v>834.96500000000003</v>
      </c>
      <c r="I53" s="1">
        <v>15.0735868568076</v>
      </c>
      <c r="J53" s="1" t="s">
        <v>34</v>
      </c>
      <c r="K53" s="3">
        <v>8892.2720000000008</v>
      </c>
      <c r="L53" s="3">
        <v>4.7797147973513301</v>
      </c>
      <c r="M53" s="3" t="s">
        <v>34</v>
      </c>
      <c r="N53" s="1">
        <v>4319614.6500000004</v>
      </c>
      <c r="O53" s="1">
        <v>0.66459491008513905</v>
      </c>
      <c r="P53" s="1" t="s">
        <v>34</v>
      </c>
      <c r="Q53" s="3">
        <v>21439.025000000001</v>
      </c>
      <c r="R53" s="3">
        <v>3.5478826053388599</v>
      </c>
      <c r="S53" s="3" t="s">
        <v>34</v>
      </c>
      <c r="T53" s="1">
        <v>8369.4040000000005</v>
      </c>
      <c r="U53" s="1">
        <v>3.4444721751984</v>
      </c>
      <c r="V53" s="1" t="s">
        <v>34</v>
      </c>
      <c r="W53" s="3">
        <v>214.24600000000001</v>
      </c>
      <c r="X53" s="3">
        <v>22.269745662130099</v>
      </c>
      <c r="Y53" s="3" t="s">
        <v>34</v>
      </c>
      <c r="Z53" s="1">
        <v>677.78099999999995</v>
      </c>
      <c r="AA53" s="1">
        <v>12.320821261372</v>
      </c>
      <c r="AB53" s="1" t="s">
        <v>34</v>
      </c>
      <c r="AC53" s="3">
        <v>694.80499999999995</v>
      </c>
      <c r="AD53" s="3">
        <v>11.2075897203609</v>
      </c>
      <c r="AE53" s="3" t="s">
        <v>34</v>
      </c>
      <c r="AF53" s="1">
        <v>70.08</v>
      </c>
      <c r="AG53" s="1">
        <v>40.405381313196898</v>
      </c>
      <c r="AH53" s="1" t="s">
        <v>34</v>
      </c>
      <c r="AI53" s="3">
        <v>2.0019999999999998</v>
      </c>
      <c r="AJ53" s="3">
        <v>316.22776601683802</v>
      </c>
      <c r="AK53" s="3" t="s">
        <v>34</v>
      </c>
      <c r="AL53" s="1">
        <v>567.65800000000002</v>
      </c>
      <c r="AM53" s="1">
        <v>20.719162866382199</v>
      </c>
      <c r="AN53" s="1" t="s">
        <v>34</v>
      </c>
      <c r="AO53" s="3">
        <v>1.0009999999999999</v>
      </c>
      <c r="AP53" s="3">
        <v>316.22776601683802</v>
      </c>
      <c r="AQ53" s="3" t="s">
        <v>34</v>
      </c>
      <c r="AR53" s="1">
        <v>327.375</v>
      </c>
      <c r="AS53" s="1">
        <v>14.9163155014185</v>
      </c>
      <c r="AT53" s="1">
        <v>2.2423902629327499E-2</v>
      </c>
      <c r="AU53" s="3">
        <v>247.28299999999999</v>
      </c>
      <c r="AV53" s="3">
        <v>34.778403523997603</v>
      </c>
      <c r="AW53" s="3">
        <v>1.9114509596568598E-2</v>
      </c>
      <c r="AX53" s="1">
        <v>36.04</v>
      </c>
      <c r="AY53" s="1">
        <v>63.077836290978702</v>
      </c>
      <c r="AZ53" s="1">
        <v>8.4264881323588108E-3</v>
      </c>
      <c r="BA53" s="3">
        <v>5.0049999999999999</v>
      </c>
      <c r="BB53" s="3">
        <v>141.42135623730999</v>
      </c>
      <c r="BC53" s="3">
        <v>5.3927289033482298E-3</v>
      </c>
      <c r="BD53" s="1">
        <v>31.035</v>
      </c>
      <c r="BE53" s="1">
        <v>95.520446801852898</v>
      </c>
      <c r="BF53" s="1">
        <v>4.3580331787773097E-3</v>
      </c>
      <c r="BG53" s="3">
        <v>5.0049999999999999</v>
      </c>
      <c r="BH53" s="3">
        <v>141.42135623730999</v>
      </c>
      <c r="BI53" s="3">
        <v>3.2017309741103001E-3</v>
      </c>
    </row>
    <row r="54" spans="1:61" x14ac:dyDescent="0.25">
      <c r="A54" s="5"/>
      <c r="B54" s="5" t="b">
        <v>0</v>
      </c>
      <c r="C54" s="5" t="s">
        <v>138</v>
      </c>
      <c r="D54" s="6">
        <v>43420.5715740741</v>
      </c>
      <c r="E54" s="2" t="s">
        <v>28</v>
      </c>
      <c r="F54" s="3" t="s">
        <v>158</v>
      </c>
      <c r="G54" s="5" t="s">
        <v>80</v>
      </c>
      <c r="H54" s="1">
        <v>1757.069</v>
      </c>
      <c r="I54" s="1">
        <v>12.9330683060504</v>
      </c>
      <c r="J54" s="1" t="s">
        <v>34</v>
      </c>
      <c r="K54" s="3">
        <v>22956.589</v>
      </c>
      <c r="L54" s="3">
        <v>2.6407504730137998</v>
      </c>
      <c r="M54" s="3" t="s">
        <v>34</v>
      </c>
      <c r="N54" s="1">
        <v>4390777.7010000004</v>
      </c>
      <c r="O54" s="1">
        <v>0.66952016309847295</v>
      </c>
      <c r="P54" s="1" t="s">
        <v>34</v>
      </c>
      <c r="Q54" s="3">
        <v>48156.464</v>
      </c>
      <c r="R54" s="3">
        <v>1.3585423142837101</v>
      </c>
      <c r="S54" s="3" t="s">
        <v>34</v>
      </c>
      <c r="T54" s="1">
        <v>18290.195</v>
      </c>
      <c r="U54" s="1">
        <v>2.9979325780012398</v>
      </c>
      <c r="V54" s="1" t="s">
        <v>34</v>
      </c>
      <c r="W54" s="3">
        <v>468.54</v>
      </c>
      <c r="X54" s="3">
        <v>18.9201950763292</v>
      </c>
      <c r="Y54" s="3">
        <v>1.77535601309946E-4</v>
      </c>
      <c r="Z54" s="1">
        <v>3165.8629999999998</v>
      </c>
      <c r="AA54" s="1">
        <v>8.7921527349584796</v>
      </c>
      <c r="AB54" s="1">
        <v>7.2094137951636605E-2</v>
      </c>
      <c r="AC54" s="3">
        <v>203272.65</v>
      </c>
      <c r="AD54" s="3">
        <v>1.1846367824759301</v>
      </c>
      <c r="AE54" s="3">
        <v>1.67264991118047</v>
      </c>
      <c r="AF54" s="1">
        <v>435.50299999999999</v>
      </c>
      <c r="AG54" s="1">
        <v>18.496245562786601</v>
      </c>
      <c r="AH54" s="1" t="s">
        <v>34</v>
      </c>
      <c r="AI54" s="3">
        <v>158.18100000000001</v>
      </c>
      <c r="AJ54" s="3">
        <v>25.1056591787912</v>
      </c>
      <c r="AK54" s="3">
        <v>2.0249921622720502E-3</v>
      </c>
      <c r="AL54" s="1">
        <v>1436.703</v>
      </c>
      <c r="AM54" s="1">
        <v>13.494601653728999</v>
      </c>
      <c r="AN54" s="1" t="s">
        <v>34</v>
      </c>
      <c r="AO54" s="3">
        <v>8406.9429999999993</v>
      </c>
      <c r="AP54" s="3">
        <v>4.35684349070553</v>
      </c>
      <c r="AQ54" s="3">
        <v>8.0424571328459593E-2</v>
      </c>
      <c r="AR54" s="1">
        <v>931900.84900000005</v>
      </c>
      <c r="AS54" s="1">
        <v>0.65507622166419299</v>
      </c>
      <c r="AT54" s="1">
        <v>63.831550662584696</v>
      </c>
      <c r="AU54" s="3">
        <v>799420.36800000002</v>
      </c>
      <c r="AV54" s="3">
        <v>0.83105061683000603</v>
      </c>
      <c r="AW54" s="3">
        <v>61.793686973339902</v>
      </c>
      <c r="AX54" s="1">
        <v>206630.68299999999</v>
      </c>
      <c r="AY54" s="1">
        <v>1.3927016381249799</v>
      </c>
      <c r="AZ54" s="1">
        <v>48.312180856845004</v>
      </c>
      <c r="BA54" s="3">
        <v>40905.962</v>
      </c>
      <c r="BB54" s="3">
        <v>1.75193094881238</v>
      </c>
      <c r="BC54" s="3">
        <v>44.0748778414914</v>
      </c>
      <c r="BD54" s="1">
        <v>342356.74800000002</v>
      </c>
      <c r="BE54" s="1">
        <v>0.988063201613124</v>
      </c>
      <c r="BF54" s="1">
        <v>48.074820904214697</v>
      </c>
      <c r="BG54" s="3">
        <v>69306.914999999994</v>
      </c>
      <c r="BH54" s="3">
        <v>0.775793514366376</v>
      </c>
      <c r="BI54" s="3">
        <v>44.336083211894099</v>
      </c>
    </row>
    <row r="55" spans="1:61" x14ac:dyDescent="0.25">
      <c r="A55" s="5"/>
      <c r="B55" s="5" t="b">
        <v>0</v>
      </c>
      <c r="C55" s="5" t="s">
        <v>145</v>
      </c>
      <c r="D55" s="6">
        <v>43420.575173611098</v>
      </c>
      <c r="E55" s="2" t="s">
        <v>28</v>
      </c>
      <c r="F55" s="3" t="s">
        <v>158</v>
      </c>
      <c r="G55" s="5" t="s">
        <v>39</v>
      </c>
      <c r="H55" s="1">
        <v>798.92700000000002</v>
      </c>
      <c r="I55" s="1">
        <v>12.3468816221324</v>
      </c>
      <c r="J55" s="1" t="s">
        <v>34</v>
      </c>
      <c r="K55" s="3">
        <v>8694.9609999999993</v>
      </c>
      <c r="L55" s="3">
        <v>3.1029503720978799</v>
      </c>
      <c r="M55" s="3" t="s">
        <v>34</v>
      </c>
      <c r="N55" s="1">
        <v>4281467.7539999997</v>
      </c>
      <c r="O55" s="1">
        <v>0.54373359083935902</v>
      </c>
      <c r="P55" s="1" t="s">
        <v>34</v>
      </c>
      <c r="Q55" s="3">
        <v>21348.744999999999</v>
      </c>
      <c r="R55" s="3">
        <v>1.7647642692137799</v>
      </c>
      <c r="S55" s="3" t="s">
        <v>34</v>
      </c>
      <c r="T55" s="1">
        <v>8215.1749999999993</v>
      </c>
      <c r="U55" s="1">
        <v>5.5125939929256997</v>
      </c>
      <c r="V55" s="1" t="s">
        <v>34</v>
      </c>
      <c r="W55" s="3">
        <v>220.25200000000001</v>
      </c>
      <c r="X55" s="3">
        <v>22.060644339925901</v>
      </c>
      <c r="Y55" s="3" t="s">
        <v>34</v>
      </c>
      <c r="Z55" s="1">
        <v>679.78300000000002</v>
      </c>
      <c r="AA55" s="1">
        <v>14.735954787167</v>
      </c>
      <c r="AB55" s="1" t="s">
        <v>34</v>
      </c>
      <c r="AC55" s="3">
        <v>665.77</v>
      </c>
      <c r="AD55" s="3">
        <v>21.806707595703401</v>
      </c>
      <c r="AE55" s="3" t="s">
        <v>34</v>
      </c>
      <c r="AF55" s="1">
        <v>51.058</v>
      </c>
      <c r="AG55" s="1">
        <v>53.463183390504298</v>
      </c>
      <c r="AH55" s="1" t="s">
        <v>34</v>
      </c>
      <c r="AI55" s="3">
        <v>6.0060000000000002</v>
      </c>
      <c r="AJ55" s="3">
        <v>161.01529717988299</v>
      </c>
      <c r="AK55" s="3" t="s">
        <v>34</v>
      </c>
      <c r="AL55" s="1">
        <v>603.702</v>
      </c>
      <c r="AM55" s="1">
        <v>19.4508353157937</v>
      </c>
      <c r="AN55" s="1" t="s">
        <v>34</v>
      </c>
      <c r="AO55" s="3">
        <v>7.0069999999999997</v>
      </c>
      <c r="AP55" s="3">
        <v>151.335700781626</v>
      </c>
      <c r="AQ55" s="3" t="s">
        <v>34</v>
      </c>
      <c r="AR55" s="1">
        <v>320.37299999999999</v>
      </c>
      <c r="AS55" s="1">
        <v>16.338849113914499</v>
      </c>
      <c r="AT55" s="1">
        <v>2.19442931105477E-2</v>
      </c>
      <c r="AU55" s="3">
        <v>235.27</v>
      </c>
      <c r="AV55" s="3">
        <v>27.596517967424099</v>
      </c>
      <c r="AW55" s="3">
        <v>1.8185927349573999E-2</v>
      </c>
      <c r="AX55" s="1">
        <v>26.029</v>
      </c>
      <c r="AY55" s="1">
        <v>51.926418994262399</v>
      </c>
      <c r="AZ55" s="1">
        <v>6.0858229632954298E-3</v>
      </c>
      <c r="BA55" s="3">
        <v>3.0030000000000001</v>
      </c>
      <c r="BB55" s="3">
        <v>316.22776601683802</v>
      </c>
      <c r="BC55" s="3">
        <v>3.2356373420089398E-3</v>
      </c>
      <c r="BD55" s="1">
        <v>45.051000000000002</v>
      </c>
      <c r="BE55" s="1">
        <v>48.293036929141898</v>
      </c>
      <c r="BF55" s="1">
        <v>6.3262043736780002E-3</v>
      </c>
      <c r="BG55" s="3">
        <v>2.0019999999999998</v>
      </c>
      <c r="BH55" s="3">
        <v>210.81851067789199</v>
      </c>
      <c r="BI55" s="3">
        <v>1.2806923896441201E-3</v>
      </c>
    </row>
    <row r="56" spans="1:61" x14ac:dyDescent="0.25">
      <c r="A56" s="5"/>
      <c r="B56" s="5" t="b">
        <v>0</v>
      </c>
      <c r="C56" s="5" t="s">
        <v>169</v>
      </c>
      <c r="D56" s="6">
        <v>43420.578761574099</v>
      </c>
      <c r="E56" s="2" t="s">
        <v>28</v>
      </c>
      <c r="F56" s="3" t="s">
        <v>158</v>
      </c>
      <c r="G56" s="5" t="s">
        <v>27</v>
      </c>
      <c r="H56" s="1">
        <v>5941.6989999999996</v>
      </c>
      <c r="I56" s="1">
        <v>5.4003918126478299</v>
      </c>
      <c r="J56" s="1">
        <v>11.5099197431311</v>
      </c>
      <c r="K56" s="3">
        <v>92796.788</v>
      </c>
      <c r="L56" s="3">
        <v>1.81965385622548</v>
      </c>
      <c r="M56" s="3">
        <v>15.3099352828386</v>
      </c>
      <c r="N56" s="1">
        <v>4367348.3499999996</v>
      </c>
      <c r="O56" s="1">
        <v>0.60362922285852505</v>
      </c>
      <c r="P56" s="1" t="s">
        <v>34</v>
      </c>
      <c r="Q56" s="3">
        <v>35811</v>
      </c>
      <c r="R56" s="3">
        <v>1.5098303962439701</v>
      </c>
      <c r="S56" s="3" t="s">
        <v>34</v>
      </c>
      <c r="T56" s="1">
        <v>13551.466</v>
      </c>
      <c r="U56" s="1">
        <v>4.3902097023600302</v>
      </c>
      <c r="V56" s="1" t="s">
        <v>34</v>
      </c>
      <c r="W56" s="3">
        <v>499.57900000000001</v>
      </c>
      <c r="X56" s="3">
        <v>13.3426746126085</v>
      </c>
      <c r="Y56" s="3">
        <v>5.2153507250411496E-4</v>
      </c>
      <c r="Z56" s="1">
        <v>2679.2559999999999</v>
      </c>
      <c r="AA56" s="1">
        <v>7.4394902721630602</v>
      </c>
      <c r="AB56" s="1">
        <v>4.9619934645590599E-2</v>
      </c>
      <c r="AC56" s="3">
        <v>252389.24</v>
      </c>
      <c r="AD56" s="3">
        <v>1.2116000500422699</v>
      </c>
      <c r="AE56" s="3">
        <v>2.0861391229614701</v>
      </c>
      <c r="AF56" s="1">
        <v>422.48700000000002</v>
      </c>
      <c r="AG56" s="1">
        <v>15.6726214182235</v>
      </c>
      <c r="AH56" s="1" t="s">
        <v>34</v>
      </c>
      <c r="AI56" s="3">
        <v>206.23599999999999</v>
      </c>
      <c r="AJ56" s="3">
        <v>29.855260406491901</v>
      </c>
      <c r="AK56" s="3">
        <v>2.66445986956945E-3</v>
      </c>
      <c r="AL56" s="1">
        <v>988.15899999999999</v>
      </c>
      <c r="AM56" s="1">
        <v>13.876356026291401</v>
      </c>
      <c r="AN56" s="1" t="s">
        <v>34</v>
      </c>
      <c r="AO56" s="3">
        <v>5388.0969999999998</v>
      </c>
      <c r="AP56" s="3">
        <v>3.2906324276710999</v>
      </c>
      <c r="AQ56" s="3">
        <v>5.0430505489025203E-2</v>
      </c>
      <c r="AR56" s="1">
        <v>922701.79799999995</v>
      </c>
      <c r="AS56" s="1">
        <v>0.89357530893095005</v>
      </c>
      <c r="AT56" s="1">
        <v>63.201451773218601</v>
      </c>
      <c r="AU56" s="3">
        <v>784312.27</v>
      </c>
      <c r="AV56" s="3">
        <v>1.4298600466857401</v>
      </c>
      <c r="AW56" s="3">
        <v>60.625859487395097</v>
      </c>
      <c r="AX56" s="1">
        <v>207054.91</v>
      </c>
      <c r="AY56" s="1">
        <v>0.74126215974951803</v>
      </c>
      <c r="AZ56" s="1">
        <v>48.411369086060503</v>
      </c>
      <c r="BA56" s="3">
        <v>41129.300999999999</v>
      </c>
      <c r="BB56" s="3">
        <v>2.5366184779536001</v>
      </c>
      <c r="BC56" s="3">
        <v>44.315518536904897</v>
      </c>
      <c r="BD56" s="1">
        <v>342413.36700000003</v>
      </c>
      <c r="BE56" s="1">
        <v>1.1153639898358501</v>
      </c>
      <c r="BF56" s="1">
        <v>48.082771523855399</v>
      </c>
      <c r="BG56" s="3">
        <v>69914.756999999998</v>
      </c>
      <c r="BH56" s="3">
        <v>1.4599850216494401</v>
      </c>
      <c r="BI56" s="3">
        <v>44.724923683175902</v>
      </c>
    </row>
    <row r="57" spans="1:61" x14ac:dyDescent="0.25">
      <c r="A57" s="5"/>
      <c r="B57" s="5" t="b">
        <v>0</v>
      </c>
      <c r="C57" s="5" t="s">
        <v>9</v>
      </c>
      <c r="D57" s="6">
        <v>43420.582361111097</v>
      </c>
      <c r="E57" s="2" t="s">
        <v>28</v>
      </c>
      <c r="F57" s="3" t="s">
        <v>158</v>
      </c>
      <c r="G57" s="5" t="s">
        <v>39</v>
      </c>
      <c r="H57" s="1">
        <v>827.96600000000001</v>
      </c>
      <c r="I57" s="1">
        <v>11.9987236977012</v>
      </c>
      <c r="J57" s="1" t="s">
        <v>34</v>
      </c>
      <c r="K57" s="3">
        <v>8871.2039999999997</v>
      </c>
      <c r="L57" s="3">
        <v>3.7954350447304699</v>
      </c>
      <c r="M57" s="3" t="s">
        <v>34</v>
      </c>
      <c r="N57" s="1">
        <v>4331593.2220000001</v>
      </c>
      <c r="O57" s="1">
        <v>0.64829849555518204</v>
      </c>
      <c r="P57" s="1" t="s">
        <v>34</v>
      </c>
      <c r="Q57" s="3">
        <v>21104.174999999999</v>
      </c>
      <c r="R57" s="3">
        <v>2.13223625645236</v>
      </c>
      <c r="S57" s="3" t="s">
        <v>34</v>
      </c>
      <c r="T57" s="1">
        <v>8252.2669999999998</v>
      </c>
      <c r="U57" s="1">
        <v>4.1196442845707804</v>
      </c>
      <c r="V57" s="1" t="s">
        <v>34</v>
      </c>
      <c r="W57" s="3">
        <v>182.209</v>
      </c>
      <c r="X57" s="3">
        <v>27.631752083734401</v>
      </c>
      <c r="Y57" s="3" t="s">
        <v>34</v>
      </c>
      <c r="Z57" s="1">
        <v>673.77499999999998</v>
      </c>
      <c r="AA57" s="1">
        <v>16.592228502848599</v>
      </c>
      <c r="AB57" s="1" t="s">
        <v>34</v>
      </c>
      <c r="AC57" s="3">
        <v>633.73299999999995</v>
      </c>
      <c r="AD57" s="3">
        <v>17.592471442995102</v>
      </c>
      <c r="AE57" s="3" t="s">
        <v>34</v>
      </c>
      <c r="AF57" s="1">
        <v>72.084999999999994</v>
      </c>
      <c r="AG57" s="1">
        <v>72.259134602001495</v>
      </c>
      <c r="AH57" s="1" t="s">
        <v>34</v>
      </c>
      <c r="AI57" s="3">
        <v>1.0009999999999999</v>
      </c>
      <c r="AJ57" s="3">
        <v>316.22776601683802</v>
      </c>
      <c r="AK57" s="3" t="s">
        <v>34</v>
      </c>
      <c r="AL57" s="1">
        <v>588.68399999999997</v>
      </c>
      <c r="AM57" s="1">
        <v>20.996421688729701</v>
      </c>
      <c r="AN57" s="1" t="s">
        <v>34</v>
      </c>
      <c r="AO57" s="3">
        <v>6.0060000000000002</v>
      </c>
      <c r="AP57" s="3">
        <v>161.01529717988299</v>
      </c>
      <c r="AQ57" s="3" t="s">
        <v>34</v>
      </c>
      <c r="AR57" s="1">
        <v>318.36500000000001</v>
      </c>
      <c r="AS57" s="1">
        <v>27.804402106556299</v>
      </c>
      <c r="AT57" s="1">
        <v>2.1806752991480299E-2</v>
      </c>
      <c r="AU57" s="3">
        <v>219.25299999999999</v>
      </c>
      <c r="AV57" s="3">
        <v>20.3597689109532</v>
      </c>
      <c r="AW57" s="3">
        <v>1.6947843452952499E-2</v>
      </c>
      <c r="AX57" s="1">
        <v>27.03</v>
      </c>
      <c r="AY57" s="1">
        <v>60.615194925039603</v>
      </c>
      <c r="AZ57" s="1">
        <v>6.3198660992691003E-3</v>
      </c>
      <c r="BA57" s="3">
        <v>4.0039999999999996</v>
      </c>
      <c r="BB57" s="3">
        <v>210.81851067789199</v>
      </c>
      <c r="BC57" s="3">
        <v>4.31418312267858E-3</v>
      </c>
      <c r="BD57" s="1">
        <v>43.048999999999999</v>
      </c>
      <c r="BE57" s="1">
        <v>53.764579737541602</v>
      </c>
      <c r="BF57" s="1">
        <v>6.04507718102738E-3</v>
      </c>
      <c r="BG57" s="3">
        <v>9.01</v>
      </c>
      <c r="BH57" s="3">
        <v>161.02380871637899</v>
      </c>
      <c r="BI57" s="3">
        <v>5.7637554598868801E-3</v>
      </c>
    </row>
    <row r="58" spans="1:61" x14ac:dyDescent="0.25">
      <c r="A58" s="5"/>
      <c r="B58" s="5" t="b">
        <v>0</v>
      </c>
      <c r="C58" s="5" t="s">
        <v>75</v>
      </c>
      <c r="D58" s="6">
        <v>43420.585949074099</v>
      </c>
      <c r="E58" s="2" t="s">
        <v>28</v>
      </c>
      <c r="F58" s="3" t="s">
        <v>158</v>
      </c>
      <c r="G58" s="5" t="s">
        <v>77</v>
      </c>
      <c r="H58" s="1">
        <v>1423.6569999999999</v>
      </c>
      <c r="I58" s="1">
        <v>10.356163264666099</v>
      </c>
      <c r="J58" s="1" t="s">
        <v>34</v>
      </c>
      <c r="K58" s="3">
        <v>17829.951000000001</v>
      </c>
      <c r="L58" s="3">
        <v>2.8295573239385998</v>
      </c>
      <c r="M58" s="3" t="s">
        <v>34</v>
      </c>
      <c r="N58" s="1">
        <v>4362721.96</v>
      </c>
      <c r="O58" s="1">
        <v>0.48432475531985097</v>
      </c>
      <c r="P58" s="1" t="s">
        <v>34</v>
      </c>
      <c r="Q58" s="3">
        <v>30290.752</v>
      </c>
      <c r="R58" s="3">
        <v>3.2852951658532201</v>
      </c>
      <c r="S58" s="3" t="s">
        <v>34</v>
      </c>
      <c r="T58" s="1">
        <v>11703.079</v>
      </c>
      <c r="U58" s="1">
        <v>3.7124911561210601</v>
      </c>
      <c r="V58" s="1" t="s">
        <v>34</v>
      </c>
      <c r="W58" s="3">
        <v>431.49599999999998</v>
      </c>
      <c r="X58" s="3">
        <v>14.2814097331668</v>
      </c>
      <c r="Y58" s="3" t="s">
        <v>34</v>
      </c>
      <c r="Z58" s="1">
        <v>2690.252</v>
      </c>
      <c r="AA58" s="1">
        <v>8.0730063915567793</v>
      </c>
      <c r="AB58" s="1">
        <v>5.0127790758538501E-2</v>
      </c>
      <c r="AC58" s="3">
        <v>534658.64</v>
      </c>
      <c r="AD58" s="3">
        <v>0.70288157777506499</v>
      </c>
      <c r="AE58" s="3">
        <v>4.4624309566554698</v>
      </c>
      <c r="AF58" s="1">
        <v>427.49400000000003</v>
      </c>
      <c r="AG58" s="1">
        <v>11.098899943968201</v>
      </c>
      <c r="AH58" s="1" t="s">
        <v>34</v>
      </c>
      <c r="AI58" s="3">
        <v>220.255</v>
      </c>
      <c r="AJ58" s="3">
        <v>21.321201236752099</v>
      </c>
      <c r="AK58" s="3">
        <v>2.8510106507285901E-3</v>
      </c>
      <c r="AL58" s="1">
        <v>820.95799999999997</v>
      </c>
      <c r="AM58" s="1">
        <v>13.785576387086399</v>
      </c>
      <c r="AN58" s="1" t="s">
        <v>34</v>
      </c>
      <c r="AO58" s="3">
        <v>6247.4170000000004</v>
      </c>
      <c r="AP58" s="3">
        <v>7.2760008180421503</v>
      </c>
      <c r="AQ58" s="3">
        <v>5.8968370837950798E-2</v>
      </c>
      <c r="AR58" s="1">
        <v>934824.80700000003</v>
      </c>
      <c r="AS58" s="1">
        <v>0.55930743625131896</v>
      </c>
      <c r="AT58" s="1">
        <v>64.031830309730097</v>
      </c>
      <c r="AU58" s="3">
        <v>790635.478</v>
      </c>
      <c r="AV58" s="3">
        <v>1.0347165330469299</v>
      </c>
      <c r="AW58" s="3">
        <v>61.114631542073703</v>
      </c>
      <c r="AX58" s="1">
        <v>207892.64600000001</v>
      </c>
      <c r="AY58" s="1">
        <v>1.0572600135667101</v>
      </c>
      <c r="AZ58" s="1">
        <v>48.607239576128499</v>
      </c>
      <c r="BA58" s="3">
        <v>42192.853000000003</v>
      </c>
      <c r="BB58" s="3">
        <v>2.4413987182452499</v>
      </c>
      <c r="BC58" s="3">
        <v>45.461462115449102</v>
      </c>
      <c r="BD58" s="1">
        <v>345165.55300000001</v>
      </c>
      <c r="BE58" s="1">
        <v>0.85469161826936801</v>
      </c>
      <c r="BF58" s="1">
        <v>48.469242215080399</v>
      </c>
      <c r="BG58" s="3">
        <v>70738.523000000001</v>
      </c>
      <c r="BH58" s="3">
        <v>1.3056091699193599</v>
      </c>
      <c r="BI58" s="3">
        <v>45.2518921382446</v>
      </c>
    </row>
    <row r="59" spans="1:61" x14ac:dyDescent="0.25">
      <c r="A59" s="5"/>
      <c r="B59" s="5" t="b">
        <v>0</v>
      </c>
      <c r="C59" s="5" t="s">
        <v>110</v>
      </c>
      <c r="D59" s="6">
        <v>43420.589548611097</v>
      </c>
      <c r="E59" s="2" t="s">
        <v>28</v>
      </c>
      <c r="F59" s="3" t="s">
        <v>158</v>
      </c>
      <c r="G59" s="5" t="s">
        <v>39</v>
      </c>
      <c r="H59" s="1">
        <v>833.96400000000006</v>
      </c>
      <c r="I59" s="1">
        <v>13.8745323654627</v>
      </c>
      <c r="J59" s="1" t="s">
        <v>34</v>
      </c>
      <c r="K59" s="3">
        <v>8592.8080000000009</v>
      </c>
      <c r="L59" s="3">
        <v>4.8243896165480296</v>
      </c>
      <c r="M59" s="3" t="s">
        <v>34</v>
      </c>
      <c r="N59" s="1">
        <v>4291344.0039999997</v>
      </c>
      <c r="O59" s="1">
        <v>0.63240173787401299</v>
      </c>
      <c r="P59" s="1" t="s">
        <v>34</v>
      </c>
      <c r="Q59" s="3">
        <v>21403.772000000001</v>
      </c>
      <c r="R59" s="3">
        <v>2.3236762477350998</v>
      </c>
      <c r="S59" s="3" t="s">
        <v>34</v>
      </c>
      <c r="T59" s="1">
        <v>8139.5820000000003</v>
      </c>
      <c r="U59" s="1">
        <v>4.6568424492706404</v>
      </c>
      <c r="V59" s="1" t="s">
        <v>34</v>
      </c>
      <c r="W59" s="3">
        <v>184.209</v>
      </c>
      <c r="X59" s="3">
        <v>24.059859074588001</v>
      </c>
      <c r="Y59" s="3" t="s">
        <v>34</v>
      </c>
      <c r="Z59" s="1">
        <v>700.81</v>
      </c>
      <c r="AA59" s="1">
        <v>14.1428948670099</v>
      </c>
      <c r="AB59" s="1" t="s">
        <v>34</v>
      </c>
      <c r="AC59" s="3">
        <v>614.71299999999997</v>
      </c>
      <c r="AD59" s="3">
        <v>15.9631262563814</v>
      </c>
      <c r="AE59" s="3" t="s">
        <v>34</v>
      </c>
      <c r="AF59" s="1">
        <v>88.102000000000004</v>
      </c>
      <c r="AG59" s="1">
        <v>46.330573063865202</v>
      </c>
      <c r="AH59" s="1" t="s">
        <v>34</v>
      </c>
      <c r="AI59" s="3">
        <v>4.0039999999999996</v>
      </c>
      <c r="AJ59" s="3">
        <v>210.81851067789199</v>
      </c>
      <c r="AK59" s="3" t="s">
        <v>34</v>
      </c>
      <c r="AL59" s="1">
        <v>530.61400000000003</v>
      </c>
      <c r="AM59" s="1">
        <v>11.037733543816101</v>
      </c>
      <c r="AN59" s="1" t="s">
        <v>34</v>
      </c>
      <c r="AO59" s="3">
        <v>7.0069999999999997</v>
      </c>
      <c r="AP59" s="3">
        <v>135.52618543578799</v>
      </c>
      <c r="AQ59" s="3" t="s">
        <v>34</v>
      </c>
      <c r="AR59" s="1">
        <v>317.363</v>
      </c>
      <c r="AS59" s="1">
        <v>25.326322276339202</v>
      </c>
      <c r="AT59" s="1">
        <v>2.1738119924097101E-2</v>
      </c>
      <c r="AU59" s="3">
        <v>215.25</v>
      </c>
      <c r="AV59" s="3">
        <v>24.831550176753499</v>
      </c>
      <c r="AW59" s="3">
        <v>1.663841910144E-2</v>
      </c>
      <c r="AX59" s="1">
        <v>23.024999999999999</v>
      </c>
      <c r="AY59" s="1">
        <v>61.667725950901698</v>
      </c>
      <c r="AZ59" s="1">
        <v>5.3834597460477697E-3</v>
      </c>
      <c r="BA59" s="3">
        <v>9.0090000000000003</v>
      </c>
      <c r="BB59" s="3">
        <v>122.27832606829</v>
      </c>
      <c r="BC59" s="3">
        <v>9.7069120260268107E-3</v>
      </c>
      <c r="BD59" s="1">
        <v>42.048000000000002</v>
      </c>
      <c r="BE59" s="1">
        <v>88.2367944336318</v>
      </c>
      <c r="BF59" s="1">
        <v>5.9045135847020699E-3</v>
      </c>
      <c r="BG59" s="3">
        <v>1.0009999999999999</v>
      </c>
      <c r="BH59" s="3">
        <v>316.22776601683802</v>
      </c>
      <c r="BI59" s="3">
        <v>6.4034619482206102E-4</v>
      </c>
    </row>
    <row r="60" spans="1:61" x14ac:dyDescent="0.25">
      <c r="A60" s="5"/>
      <c r="B60" s="5" t="b">
        <v>0</v>
      </c>
      <c r="C60" s="5" t="s">
        <v>117</v>
      </c>
      <c r="D60" s="6">
        <v>43420.593148148102</v>
      </c>
      <c r="E60" s="2" t="s">
        <v>28</v>
      </c>
      <c r="F60" s="3" t="s">
        <v>158</v>
      </c>
      <c r="G60" s="5" t="s">
        <v>97</v>
      </c>
      <c r="H60" s="1">
        <v>16388.991000000002</v>
      </c>
      <c r="I60" s="1">
        <v>2.7159455192973798</v>
      </c>
      <c r="J60" s="1">
        <v>64.061714365585104</v>
      </c>
      <c r="K60" s="3">
        <v>226456.37</v>
      </c>
      <c r="L60" s="3">
        <v>0.80364543595206706</v>
      </c>
      <c r="M60" s="3">
        <v>65.567188422229194</v>
      </c>
      <c r="N60" s="1">
        <v>4330360.3329999996</v>
      </c>
      <c r="O60" s="1">
        <v>0.55647828873974403</v>
      </c>
      <c r="P60" s="1" t="s">
        <v>34</v>
      </c>
      <c r="Q60" s="3">
        <v>29627.845000000001</v>
      </c>
      <c r="R60" s="3">
        <v>2.7916359157175399</v>
      </c>
      <c r="S60" s="3" t="s">
        <v>34</v>
      </c>
      <c r="T60" s="1">
        <v>11359.453</v>
      </c>
      <c r="U60" s="1">
        <v>3.1155847359483499</v>
      </c>
      <c r="V60" s="1" t="s">
        <v>34</v>
      </c>
      <c r="W60" s="3">
        <v>442.50700000000001</v>
      </c>
      <c r="X60" s="3">
        <v>13.7749563273587</v>
      </c>
      <c r="Y60" s="3" t="s">
        <v>34</v>
      </c>
      <c r="Z60" s="1">
        <v>2740.3209999999999</v>
      </c>
      <c r="AA60" s="1">
        <v>6.5613110296086399</v>
      </c>
      <c r="AB60" s="1">
        <v>5.2440254174252701E-2</v>
      </c>
      <c r="AC60" s="3">
        <v>6576405.3310000002</v>
      </c>
      <c r="AD60" s="3">
        <v>0.48703726525402702</v>
      </c>
      <c r="AE60" s="3">
        <v>55.32502294527</v>
      </c>
      <c r="AF60" s="1">
        <v>565.65300000000002</v>
      </c>
      <c r="AG60" s="1">
        <v>16.205716931489</v>
      </c>
      <c r="AH60" s="1" t="s">
        <v>34</v>
      </c>
      <c r="AI60" s="3">
        <v>181.20599999999999</v>
      </c>
      <c r="AJ60" s="3">
        <v>29.170346606648099</v>
      </c>
      <c r="AK60" s="3">
        <v>2.33138575212789E-3</v>
      </c>
      <c r="AL60" s="1">
        <v>4892.3389999999999</v>
      </c>
      <c r="AM60" s="1">
        <v>4.9266990875233798</v>
      </c>
      <c r="AN60" s="1" t="s">
        <v>34</v>
      </c>
      <c r="AO60" s="3">
        <v>2868.5340000000001</v>
      </c>
      <c r="AP60" s="3">
        <v>7.1715099114575702</v>
      </c>
      <c r="AQ60" s="3">
        <v>2.53971190530815E-2</v>
      </c>
      <c r="AR60" s="1">
        <v>933916.78</v>
      </c>
      <c r="AS60" s="1">
        <v>0.69237459556494796</v>
      </c>
      <c r="AT60" s="1">
        <v>63.969634024024799</v>
      </c>
      <c r="AU60" s="3">
        <v>792854.39399999997</v>
      </c>
      <c r="AV60" s="3">
        <v>0.52234725832981199</v>
      </c>
      <c r="AW60" s="3">
        <v>61.286149564646998</v>
      </c>
      <c r="AX60" s="1">
        <v>211286.05300000001</v>
      </c>
      <c r="AY60" s="1">
        <v>1.0620468488180901</v>
      </c>
      <c r="AZ60" s="1">
        <v>49.400649781837799</v>
      </c>
      <c r="BA60" s="3">
        <v>42708.053</v>
      </c>
      <c r="BB60" s="3">
        <v>1.73933053167004</v>
      </c>
      <c r="BC60" s="3">
        <v>46.016573789975602</v>
      </c>
      <c r="BD60" s="1">
        <v>352358.272</v>
      </c>
      <c r="BE60" s="1">
        <v>0.97016793917185196</v>
      </c>
      <c r="BF60" s="1">
        <v>49.479266640652199</v>
      </c>
      <c r="BG60" s="3">
        <v>71677.786999999997</v>
      </c>
      <c r="BH60" s="3">
        <v>1.84326943536545</v>
      </c>
      <c r="BI60" s="3">
        <v>45.852745413302898</v>
      </c>
    </row>
    <row r="61" spans="1:61" x14ac:dyDescent="0.25">
      <c r="A61" s="5"/>
      <c r="B61" s="5" t="b">
        <v>0</v>
      </c>
      <c r="C61" s="5" t="s">
        <v>14</v>
      </c>
      <c r="D61" s="6">
        <v>43420.596736111103</v>
      </c>
      <c r="E61" s="2" t="s">
        <v>28</v>
      </c>
      <c r="F61" s="3" t="s">
        <v>158</v>
      </c>
      <c r="G61" s="5" t="s">
        <v>39</v>
      </c>
      <c r="H61" s="1">
        <v>858.99599999999998</v>
      </c>
      <c r="I61" s="1">
        <v>16.214121885013299</v>
      </c>
      <c r="J61" s="1" t="s">
        <v>34</v>
      </c>
      <c r="K61" s="3">
        <v>8550.7049999999999</v>
      </c>
      <c r="L61" s="3">
        <v>4.2751109269648904</v>
      </c>
      <c r="M61" s="3" t="s">
        <v>34</v>
      </c>
      <c r="N61" s="1">
        <v>4294283.6320000002</v>
      </c>
      <c r="O61" s="1">
        <v>0.60535839181698303</v>
      </c>
      <c r="P61" s="1" t="s">
        <v>34</v>
      </c>
      <c r="Q61" s="3">
        <v>21276.548999999999</v>
      </c>
      <c r="R61" s="3">
        <v>3.1211007888496098</v>
      </c>
      <c r="S61" s="3" t="s">
        <v>34</v>
      </c>
      <c r="T61" s="1">
        <v>8189.63</v>
      </c>
      <c r="U61" s="1">
        <v>5.8277437584890803</v>
      </c>
      <c r="V61" s="1" t="s">
        <v>34</v>
      </c>
      <c r="W61" s="3">
        <v>204.23500000000001</v>
      </c>
      <c r="X61" s="3">
        <v>21.205599653449799</v>
      </c>
      <c r="Y61" s="3" t="s">
        <v>34</v>
      </c>
      <c r="Z61" s="1">
        <v>656.76099999999997</v>
      </c>
      <c r="AA61" s="1">
        <v>23.366873197577402</v>
      </c>
      <c r="AB61" s="1" t="s">
        <v>34</v>
      </c>
      <c r="AC61" s="3">
        <v>1182.3789999999999</v>
      </c>
      <c r="AD61" s="3">
        <v>9.7321085021140092</v>
      </c>
      <c r="AE61" s="3" t="s">
        <v>34</v>
      </c>
      <c r="AF61" s="1">
        <v>82.096000000000004</v>
      </c>
      <c r="AG61" s="1">
        <v>31.381496354100101</v>
      </c>
      <c r="AH61" s="1" t="s">
        <v>34</v>
      </c>
      <c r="AI61" s="3">
        <v>2.0019999999999998</v>
      </c>
      <c r="AJ61" s="3">
        <v>316.22776601683802</v>
      </c>
      <c r="AK61" s="3" t="s">
        <v>34</v>
      </c>
      <c r="AL61" s="1">
        <v>577.67399999999998</v>
      </c>
      <c r="AM61" s="1">
        <v>16.2808234950535</v>
      </c>
      <c r="AN61" s="1" t="s">
        <v>34</v>
      </c>
      <c r="AO61" s="3">
        <v>4.0039999999999996</v>
      </c>
      <c r="AP61" s="3">
        <v>174.80147469502501</v>
      </c>
      <c r="AQ61" s="3" t="s">
        <v>34</v>
      </c>
      <c r="AR61" s="1">
        <v>341.39100000000002</v>
      </c>
      <c r="AS61" s="1">
        <v>13.2200061559624</v>
      </c>
      <c r="AT61" s="1">
        <v>2.3383943619790001E-2</v>
      </c>
      <c r="AU61" s="3">
        <v>217.25</v>
      </c>
      <c r="AV61" s="3">
        <v>31.484770346157902</v>
      </c>
      <c r="AW61" s="3">
        <v>1.6793015330024801E-2</v>
      </c>
      <c r="AX61" s="1">
        <v>21.021999999999998</v>
      </c>
      <c r="AY61" s="1">
        <v>72.572508648613393</v>
      </c>
      <c r="AZ61" s="1">
        <v>4.9151396647737697E-3</v>
      </c>
      <c r="BA61" s="3">
        <v>4.0039999999999996</v>
      </c>
      <c r="BB61" s="3">
        <v>241.52294576982399</v>
      </c>
      <c r="BC61" s="3">
        <v>4.31418312267858E-3</v>
      </c>
      <c r="BD61" s="1">
        <v>45.05</v>
      </c>
      <c r="BE61" s="1">
        <v>47.146265586423198</v>
      </c>
      <c r="BF61" s="1">
        <v>6.32606395050485E-3</v>
      </c>
      <c r="BG61" s="3">
        <v>3.0030000000000001</v>
      </c>
      <c r="BH61" s="3">
        <v>161.01529717988299</v>
      </c>
      <c r="BI61" s="3">
        <v>1.92103858446618E-3</v>
      </c>
    </row>
    <row r="62" spans="1:61" x14ac:dyDescent="0.25">
      <c r="A62" s="5"/>
      <c r="B62" s="5" t="b">
        <v>0</v>
      </c>
      <c r="C62" s="5" t="s">
        <v>8</v>
      </c>
      <c r="D62" s="6">
        <v>43420.600324074097</v>
      </c>
      <c r="E62" s="2" t="s">
        <v>28</v>
      </c>
      <c r="F62" s="3" t="s">
        <v>158</v>
      </c>
      <c r="G62" s="5" t="s">
        <v>116</v>
      </c>
      <c r="H62" s="1">
        <v>11299.353999999999</v>
      </c>
      <c r="I62" s="1">
        <v>4.2923935487908897</v>
      </c>
      <c r="J62" s="1">
        <v>38.459906899416502</v>
      </c>
      <c r="K62" s="3">
        <v>105794.302</v>
      </c>
      <c r="L62" s="3">
        <v>1.71495490950983</v>
      </c>
      <c r="M62" s="3">
        <v>20.197122130997101</v>
      </c>
      <c r="N62" s="1">
        <v>4405081.5659999996</v>
      </c>
      <c r="O62" s="1">
        <v>0.80009149352097597</v>
      </c>
      <c r="P62" s="1" t="s">
        <v>34</v>
      </c>
      <c r="Q62" s="3">
        <v>25626.080000000002</v>
      </c>
      <c r="R62" s="3">
        <v>3.5914606142940699</v>
      </c>
      <c r="S62" s="3" t="s">
        <v>34</v>
      </c>
      <c r="T62" s="1">
        <v>9612.4439999999995</v>
      </c>
      <c r="U62" s="1">
        <v>4.0149320297543802</v>
      </c>
      <c r="V62" s="1" t="s">
        <v>34</v>
      </c>
      <c r="W62" s="3">
        <v>405.46499999999997</v>
      </c>
      <c r="X62" s="3">
        <v>17.23528430611</v>
      </c>
      <c r="Y62" s="3" t="s">
        <v>34</v>
      </c>
      <c r="Z62" s="1">
        <v>2650.1990000000001</v>
      </c>
      <c r="AA62" s="1">
        <v>7.5627056794991097</v>
      </c>
      <c r="AB62" s="1">
        <v>4.8277921634138202E-2</v>
      </c>
      <c r="AC62" s="3">
        <v>13059196.673</v>
      </c>
      <c r="AD62" s="3">
        <v>0.47745421646973801</v>
      </c>
      <c r="AE62" s="3">
        <v>109.90056009360001</v>
      </c>
      <c r="AF62" s="1">
        <v>308.35199999999998</v>
      </c>
      <c r="AG62" s="1">
        <v>18.9191076641259</v>
      </c>
      <c r="AH62" s="1" t="s">
        <v>34</v>
      </c>
      <c r="AI62" s="3">
        <v>117.134</v>
      </c>
      <c r="AJ62" s="3">
        <v>27.3417359464969</v>
      </c>
      <c r="AK62" s="3">
        <v>1.47877988505975E-3</v>
      </c>
      <c r="AL62" s="1">
        <v>1047.231</v>
      </c>
      <c r="AM62" s="1">
        <v>10.8932774325396</v>
      </c>
      <c r="AN62" s="1" t="s">
        <v>34</v>
      </c>
      <c r="AO62" s="3">
        <v>678.79100000000005</v>
      </c>
      <c r="AP62" s="3">
        <v>20.903581244457602</v>
      </c>
      <c r="AQ62" s="3">
        <v>3.6406943419697801E-3</v>
      </c>
      <c r="AR62" s="1">
        <v>941840.45</v>
      </c>
      <c r="AS62" s="1">
        <v>0.73017337744035304</v>
      </c>
      <c r="AT62" s="1">
        <v>64.512374320464403</v>
      </c>
      <c r="AU62" s="3">
        <v>799807.255</v>
      </c>
      <c r="AV62" s="3">
        <v>0.85523984890055904</v>
      </c>
      <c r="AW62" s="3">
        <v>61.823592608884198</v>
      </c>
      <c r="AX62" s="1">
        <v>213493.61799999999</v>
      </c>
      <c r="AY62" s="1">
        <v>0.67805639691424502</v>
      </c>
      <c r="AZ62" s="1">
        <v>49.916799068017298</v>
      </c>
      <c r="BA62" s="3">
        <v>43038.173999999999</v>
      </c>
      <c r="BB62" s="3">
        <v>1.54430616582484</v>
      </c>
      <c r="BC62" s="3">
        <v>46.372268706719296</v>
      </c>
      <c r="BD62" s="1">
        <v>355650.86200000002</v>
      </c>
      <c r="BE62" s="1">
        <v>0.941073442118605</v>
      </c>
      <c r="BF62" s="1">
        <v>49.941622576341302</v>
      </c>
      <c r="BG62" s="3">
        <v>72697.104999999996</v>
      </c>
      <c r="BH62" s="3">
        <v>0.62274711269105598</v>
      </c>
      <c r="BI62" s="3">
        <v>46.5048097515782</v>
      </c>
    </row>
    <row r="63" spans="1:61" x14ac:dyDescent="0.25">
      <c r="A63" s="5"/>
      <c r="B63" s="5" t="b">
        <v>0</v>
      </c>
      <c r="C63" s="5" t="s">
        <v>13</v>
      </c>
      <c r="D63" s="6">
        <v>43420.603912036997</v>
      </c>
      <c r="E63" s="2" t="s">
        <v>28</v>
      </c>
      <c r="F63" s="3" t="s">
        <v>158</v>
      </c>
      <c r="G63" s="5" t="s">
        <v>39</v>
      </c>
      <c r="H63" s="1">
        <v>779.90200000000004</v>
      </c>
      <c r="I63" s="1">
        <v>12.9854608993538</v>
      </c>
      <c r="J63" s="1" t="s">
        <v>34</v>
      </c>
      <c r="K63" s="3">
        <v>8775.018</v>
      </c>
      <c r="L63" s="3">
        <v>5.1832314563128099</v>
      </c>
      <c r="M63" s="3" t="s">
        <v>34</v>
      </c>
      <c r="N63" s="1">
        <v>4391438.8</v>
      </c>
      <c r="O63" s="1">
        <v>0.55547211602422397</v>
      </c>
      <c r="P63" s="1" t="s">
        <v>34</v>
      </c>
      <c r="Q63" s="3">
        <v>21919.012999999999</v>
      </c>
      <c r="R63" s="3">
        <v>2.8056963953917098</v>
      </c>
      <c r="S63" s="3" t="s">
        <v>34</v>
      </c>
      <c r="T63" s="1">
        <v>8375.4259999999995</v>
      </c>
      <c r="U63" s="1">
        <v>3.7343267587639399</v>
      </c>
      <c r="V63" s="1" t="s">
        <v>34</v>
      </c>
      <c r="W63" s="3">
        <v>224.255</v>
      </c>
      <c r="X63" s="3">
        <v>29.6284754584849</v>
      </c>
      <c r="Y63" s="3" t="s">
        <v>34</v>
      </c>
      <c r="Z63" s="1">
        <v>653.75800000000004</v>
      </c>
      <c r="AA63" s="1">
        <v>14.1113037629822</v>
      </c>
      <c r="AB63" s="1" t="s">
        <v>34</v>
      </c>
      <c r="AC63" s="3">
        <v>1733.0640000000001</v>
      </c>
      <c r="AD63" s="3">
        <v>20.163308885534999</v>
      </c>
      <c r="AE63" s="3" t="s">
        <v>34</v>
      </c>
      <c r="AF63" s="1">
        <v>65.075000000000003</v>
      </c>
      <c r="AG63" s="1">
        <v>48.789727580459299</v>
      </c>
      <c r="AH63" s="1" t="s">
        <v>34</v>
      </c>
      <c r="AI63" s="3">
        <v>3.0030000000000001</v>
      </c>
      <c r="AJ63" s="3">
        <v>224.98285257018401</v>
      </c>
      <c r="AK63" s="3" t="s">
        <v>34</v>
      </c>
      <c r="AL63" s="1">
        <v>589.67999999999995</v>
      </c>
      <c r="AM63" s="1">
        <v>10.4496178127115</v>
      </c>
      <c r="AN63" s="1" t="s">
        <v>34</v>
      </c>
      <c r="AO63" s="3">
        <v>10.01</v>
      </c>
      <c r="AP63" s="3">
        <v>105.409255338946</v>
      </c>
      <c r="AQ63" s="3" t="s">
        <v>34</v>
      </c>
      <c r="AR63" s="1">
        <v>306.351</v>
      </c>
      <c r="AS63" s="1">
        <v>30.040054980811998</v>
      </c>
      <c r="AT63" s="1">
        <v>2.0983841143633799E-2</v>
      </c>
      <c r="AU63" s="3">
        <v>224.25700000000001</v>
      </c>
      <c r="AV63" s="3">
        <v>22.977045699292201</v>
      </c>
      <c r="AW63" s="3">
        <v>1.7334643216871701E-2</v>
      </c>
      <c r="AX63" s="1">
        <v>20.023</v>
      </c>
      <c r="AY63" s="1">
        <v>94.287379360712293</v>
      </c>
      <c r="AZ63" s="1">
        <v>4.6815641474534002E-3</v>
      </c>
      <c r="BA63" s="3">
        <v>10.010999999999999</v>
      </c>
      <c r="BB63" s="3">
        <v>124.727254974136</v>
      </c>
      <c r="BC63" s="3">
        <v>1.07865352750088E-2</v>
      </c>
      <c r="BD63" s="1">
        <v>39.043999999999997</v>
      </c>
      <c r="BE63" s="1">
        <v>49.0292631042445</v>
      </c>
      <c r="BF63" s="1">
        <v>5.4826823725529703E-3</v>
      </c>
      <c r="BG63" s="3">
        <v>7.0069999999999997</v>
      </c>
      <c r="BH63" s="3">
        <v>151.335700781626</v>
      </c>
      <c r="BI63" s="3">
        <v>4.4824233637544304E-3</v>
      </c>
    </row>
    <row r="64" spans="1:61" x14ac:dyDescent="0.25">
      <c r="A64" s="5"/>
      <c r="B64" s="5" t="b">
        <v>0</v>
      </c>
      <c r="C64" s="5" t="s">
        <v>187</v>
      </c>
      <c r="D64" s="6">
        <v>43420.607499999998</v>
      </c>
      <c r="E64" s="2" t="s">
        <v>28</v>
      </c>
      <c r="F64" s="3" t="s">
        <v>158</v>
      </c>
      <c r="G64" s="5" t="s">
        <v>177</v>
      </c>
      <c r="H64" s="1">
        <v>10960.766</v>
      </c>
      <c r="I64" s="1">
        <v>4.6896536592630396</v>
      </c>
      <c r="J64" s="1">
        <v>36.756747167915996</v>
      </c>
      <c r="K64" s="3">
        <v>103161.194</v>
      </c>
      <c r="L64" s="3">
        <v>1.0163637795184599</v>
      </c>
      <c r="M64" s="3">
        <v>19.207048891808402</v>
      </c>
      <c r="N64" s="1">
        <v>4430870.574</v>
      </c>
      <c r="O64" s="1">
        <v>0.49533179791404203</v>
      </c>
      <c r="P64" s="1" t="s">
        <v>34</v>
      </c>
      <c r="Q64" s="3">
        <v>23764.316999999999</v>
      </c>
      <c r="R64" s="3">
        <v>5.2098216281929801</v>
      </c>
      <c r="S64" s="3" t="s">
        <v>34</v>
      </c>
      <c r="T64" s="1">
        <v>10011.763999999999</v>
      </c>
      <c r="U64" s="1">
        <v>31.087864053736201</v>
      </c>
      <c r="V64" s="1" t="s">
        <v>34</v>
      </c>
      <c r="W64" s="3">
        <v>260.29500000000002</v>
      </c>
      <c r="X64" s="3">
        <v>22.5736618286316</v>
      </c>
      <c r="Y64" s="3" t="s">
        <v>34</v>
      </c>
      <c r="Z64" s="1">
        <v>2631.17</v>
      </c>
      <c r="AA64" s="1">
        <v>5.5047731096658099</v>
      </c>
      <c r="AB64" s="1">
        <v>4.7399057140387099E-2</v>
      </c>
      <c r="AC64" s="3">
        <v>12535643.577</v>
      </c>
      <c r="AD64" s="3">
        <v>0.53958545243228895</v>
      </c>
      <c r="AE64" s="3">
        <v>105.493015575738</v>
      </c>
      <c r="AF64" s="1">
        <v>374.43200000000002</v>
      </c>
      <c r="AG64" s="1">
        <v>20.4495309264104</v>
      </c>
      <c r="AH64" s="1" t="s">
        <v>34</v>
      </c>
      <c r="AI64" s="3">
        <v>52.06</v>
      </c>
      <c r="AJ64" s="3">
        <v>47.801641177408399</v>
      </c>
      <c r="AK64" s="3">
        <v>6.1284040769690696E-4</v>
      </c>
      <c r="AL64" s="1">
        <v>1239.4690000000001</v>
      </c>
      <c r="AM64" s="1">
        <v>10.5652843470512</v>
      </c>
      <c r="AN64" s="1" t="s">
        <v>34</v>
      </c>
      <c r="AO64" s="3">
        <v>373.43200000000002</v>
      </c>
      <c r="AP64" s="3">
        <v>12.321764671369801</v>
      </c>
      <c r="AQ64" s="3">
        <v>6.0676748691859802E-4</v>
      </c>
      <c r="AR64" s="1">
        <v>956619.75699999998</v>
      </c>
      <c r="AS64" s="1">
        <v>0.79194605958609399</v>
      </c>
      <c r="AT64" s="1">
        <v>65.524698844624595</v>
      </c>
      <c r="AU64" s="3">
        <v>812872.90300000005</v>
      </c>
      <c r="AV64" s="3">
        <v>1.05271586055829</v>
      </c>
      <c r="AW64" s="3">
        <v>62.833542561292496</v>
      </c>
      <c r="AX64" s="1">
        <v>217991.35</v>
      </c>
      <c r="AY64" s="1">
        <v>0.89300913244167501</v>
      </c>
      <c r="AZ64" s="1">
        <v>50.968410758376102</v>
      </c>
      <c r="BA64" s="3">
        <v>43887.411</v>
      </c>
      <c r="BB64" s="3">
        <v>1.7114459720786299</v>
      </c>
      <c r="BC64" s="3">
        <v>47.287294663900703</v>
      </c>
      <c r="BD64" s="1">
        <v>362060.50300000003</v>
      </c>
      <c r="BE64" s="1">
        <v>0.84083838199846295</v>
      </c>
      <c r="BF64" s="1">
        <v>50.841684704327498</v>
      </c>
      <c r="BG64" s="3">
        <v>73731.202000000005</v>
      </c>
      <c r="BH64" s="3">
        <v>1.8553048056769399</v>
      </c>
      <c r="BI64" s="3">
        <v>47.166328312044698</v>
      </c>
    </row>
    <row r="65" spans="1:61" x14ac:dyDescent="0.25">
      <c r="A65" s="5"/>
      <c r="B65" s="5" t="b">
        <v>0</v>
      </c>
      <c r="C65" s="5" t="s">
        <v>88</v>
      </c>
      <c r="D65" s="6">
        <v>43420.611087963</v>
      </c>
      <c r="E65" s="2" t="s">
        <v>28</v>
      </c>
      <c r="F65" s="3" t="s">
        <v>158</v>
      </c>
      <c r="G65" s="5" t="s">
        <v>39</v>
      </c>
      <c r="H65" s="1">
        <v>854.98800000000006</v>
      </c>
      <c r="I65" s="1">
        <v>11.316393633200001</v>
      </c>
      <c r="J65" s="1" t="s">
        <v>34</v>
      </c>
      <c r="K65" s="3">
        <v>8706.9639999999999</v>
      </c>
      <c r="L65" s="3">
        <v>5.2329253896636203</v>
      </c>
      <c r="M65" s="3" t="s">
        <v>34</v>
      </c>
      <c r="N65" s="1">
        <v>4417915.3859999999</v>
      </c>
      <c r="O65" s="1">
        <v>0.49369489758679502</v>
      </c>
      <c r="P65" s="1" t="s">
        <v>34</v>
      </c>
      <c r="Q65" s="3">
        <v>21873.973999999998</v>
      </c>
      <c r="R65" s="3">
        <v>2.7154267967124701</v>
      </c>
      <c r="S65" s="3" t="s">
        <v>34</v>
      </c>
      <c r="T65" s="1">
        <v>8640.8539999999994</v>
      </c>
      <c r="U65" s="1">
        <v>3.2772436592618202</v>
      </c>
      <c r="V65" s="1" t="s">
        <v>34</v>
      </c>
      <c r="W65" s="3">
        <v>196.22499999999999</v>
      </c>
      <c r="X65" s="3">
        <v>31.007315595907102</v>
      </c>
      <c r="Y65" s="3" t="s">
        <v>34</v>
      </c>
      <c r="Z65" s="1">
        <v>659.76300000000003</v>
      </c>
      <c r="AA65" s="1">
        <v>19.985310724230601</v>
      </c>
      <c r="AB65" s="1" t="s">
        <v>34</v>
      </c>
      <c r="AC65" s="3">
        <v>1517.8030000000001</v>
      </c>
      <c r="AD65" s="3">
        <v>17.9183630425842</v>
      </c>
      <c r="AE65" s="3" t="s">
        <v>34</v>
      </c>
      <c r="AF65" s="1">
        <v>60.067999999999998</v>
      </c>
      <c r="AG65" s="1">
        <v>37.679502258752201</v>
      </c>
      <c r="AH65" s="1" t="s">
        <v>34</v>
      </c>
      <c r="AI65" s="3">
        <v>0</v>
      </c>
      <c r="AJ65" s="3" t="s">
        <v>46</v>
      </c>
      <c r="AK65" s="3" t="s">
        <v>34</v>
      </c>
      <c r="AL65" s="1">
        <v>551.64</v>
      </c>
      <c r="AM65" s="1">
        <v>10.803506416477401</v>
      </c>
      <c r="AN65" s="1" t="s">
        <v>34</v>
      </c>
      <c r="AO65" s="3">
        <v>12.013</v>
      </c>
      <c r="AP65" s="3">
        <v>156.16035443862501</v>
      </c>
      <c r="AQ65" s="3" t="s">
        <v>34</v>
      </c>
      <c r="AR65" s="1">
        <v>343.39600000000002</v>
      </c>
      <c r="AS65" s="1">
        <v>17.550422479618501</v>
      </c>
      <c r="AT65" s="1">
        <v>2.3521278250631699E-2</v>
      </c>
      <c r="AU65" s="3">
        <v>223.25299999999999</v>
      </c>
      <c r="AV65" s="3">
        <v>35.504009103179698</v>
      </c>
      <c r="AW65" s="3">
        <v>1.72570359101221E-2</v>
      </c>
      <c r="AX65" s="1">
        <v>20.023</v>
      </c>
      <c r="AY65" s="1">
        <v>105.41452040490501</v>
      </c>
      <c r="AZ65" s="1">
        <v>4.6815641474534002E-3</v>
      </c>
      <c r="BA65" s="3">
        <v>2.0019999999999998</v>
      </c>
      <c r="BB65" s="3">
        <v>210.81851067789199</v>
      </c>
      <c r="BC65" s="3">
        <v>2.15709156133929E-3</v>
      </c>
      <c r="BD65" s="1">
        <v>46.052999999999997</v>
      </c>
      <c r="BE65" s="1">
        <v>74.750585214013995</v>
      </c>
      <c r="BF65" s="1">
        <v>6.4669083931764701E-3</v>
      </c>
      <c r="BG65" s="3">
        <v>7.0069999999999997</v>
      </c>
      <c r="BH65" s="3">
        <v>117.61037176408099</v>
      </c>
      <c r="BI65" s="3">
        <v>4.4824233637544304E-3</v>
      </c>
    </row>
    <row r="66" spans="1:61" x14ac:dyDescent="0.25">
      <c r="A66" s="5"/>
      <c r="B66" s="5" t="b">
        <v>0</v>
      </c>
      <c r="C66" s="5" t="s">
        <v>43</v>
      </c>
      <c r="D66" s="6">
        <v>43420.614675925899</v>
      </c>
      <c r="E66" s="2" t="s">
        <v>28</v>
      </c>
      <c r="F66" s="3" t="s">
        <v>158</v>
      </c>
      <c r="G66" s="5" t="s">
        <v>148</v>
      </c>
      <c r="H66" s="1">
        <v>10369.763000000001</v>
      </c>
      <c r="I66" s="1">
        <v>3.5460264781524802</v>
      </c>
      <c r="J66" s="1">
        <v>33.783893697633602</v>
      </c>
      <c r="K66" s="3">
        <v>122401.605</v>
      </c>
      <c r="L66" s="3">
        <v>1.4839132995858599</v>
      </c>
      <c r="M66" s="3">
        <v>26.441623410625301</v>
      </c>
      <c r="N66" s="1">
        <v>4396287.5539999995</v>
      </c>
      <c r="O66" s="1">
        <v>0.47309539884220803</v>
      </c>
      <c r="P66" s="1" t="s">
        <v>34</v>
      </c>
      <c r="Q66" s="3">
        <v>30373.769</v>
      </c>
      <c r="R66" s="3">
        <v>1.94485521181026</v>
      </c>
      <c r="S66" s="3" t="s">
        <v>34</v>
      </c>
      <c r="T66" s="1">
        <v>11857.364</v>
      </c>
      <c r="U66" s="1">
        <v>3.1375692865313698</v>
      </c>
      <c r="V66" s="1" t="s">
        <v>34</v>
      </c>
      <c r="W66" s="3">
        <v>353.40600000000001</v>
      </c>
      <c r="X66" s="3">
        <v>32.713867086032899</v>
      </c>
      <c r="Y66" s="3" t="s">
        <v>34</v>
      </c>
      <c r="Z66" s="1">
        <v>2876.4859999999999</v>
      </c>
      <c r="AA66" s="1">
        <v>5.2230302604500398</v>
      </c>
      <c r="AB66" s="1">
        <v>5.8729107177123097E-2</v>
      </c>
      <c r="AC66" s="3">
        <v>7685058.7709999997</v>
      </c>
      <c r="AD66" s="3">
        <v>0.50407252182167195</v>
      </c>
      <c r="AE66" s="3">
        <v>64.658248990561404</v>
      </c>
      <c r="AF66" s="1">
        <v>3679.5990000000002</v>
      </c>
      <c r="AG66" s="1">
        <v>5.0131068566256998</v>
      </c>
      <c r="AH66" s="1">
        <v>1.7477649847224899E-2</v>
      </c>
      <c r="AI66" s="3">
        <v>31.033000000000001</v>
      </c>
      <c r="AJ66" s="3">
        <v>53.664833369122299</v>
      </c>
      <c r="AK66" s="3">
        <v>3.3303419645265298E-4</v>
      </c>
      <c r="AL66" s="1">
        <v>1696.0239999999999</v>
      </c>
      <c r="AM66" s="1">
        <v>7.0698043494139204</v>
      </c>
      <c r="AN66" s="1" t="s">
        <v>34</v>
      </c>
      <c r="AO66" s="3">
        <v>267.30900000000003</v>
      </c>
      <c r="AP66" s="3">
        <v>33.547963642590801</v>
      </c>
      <c r="AQ66" s="3" t="s">
        <v>34</v>
      </c>
      <c r="AR66" s="1">
        <v>960204.45200000005</v>
      </c>
      <c r="AS66" s="1">
        <v>0.70656856567155302</v>
      </c>
      <c r="AT66" s="1">
        <v>65.770236383031104</v>
      </c>
      <c r="AU66" s="3">
        <v>813762.495</v>
      </c>
      <c r="AV66" s="3">
        <v>0.84087440602449304</v>
      </c>
      <c r="AW66" s="3">
        <v>62.902306345382101</v>
      </c>
      <c r="AX66" s="1">
        <v>217781.14</v>
      </c>
      <c r="AY66" s="1">
        <v>1.18498292985872</v>
      </c>
      <c r="AZ66" s="1">
        <v>50.919261699821597</v>
      </c>
      <c r="BA66" s="3">
        <v>43852.978000000003</v>
      </c>
      <c r="BB66" s="3">
        <v>2.2756470754630298</v>
      </c>
      <c r="BC66" s="3">
        <v>47.250194197501301</v>
      </c>
      <c r="BD66" s="1">
        <v>361180.63299999997</v>
      </c>
      <c r="BE66" s="1">
        <v>0.94348083682838402</v>
      </c>
      <c r="BF66" s="1">
        <v>50.718130566966103</v>
      </c>
      <c r="BG66" s="3">
        <v>75179.334000000003</v>
      </c>
      <c r="BH66" s="3">
        <v>1.53686208936663</v>
      </c>
      <c r="BI66" s="3">
        <v>48.092707748408401</v>
      </c>
    </row>
    <row r="67" spans="1:61" x14ac:dyDescent="0.25">
      <c r="A67" s="5"/>
      <c r="B67" s="5" t="b">
        <v>0</v>
      </c>
      <c r="C67" s="5" t="s">
        <v>99</v>
      </c>
      <c r="D67" s="6">
        <v>43420.618275462999</v>
      </c>
      <c r="E67" s="2" t="s">
        <v>28</v>
      </c>
      <c r="F67" s="3" t="s">
        <v>158</v>
      </c>
      <c r="G67" s="5" t="s">
        <v>39</v>
      </c>
      <c r="H67" s="1">
        <v>916.07100000000003</v>
      </c>
      <c r="I67" s="1">
        <v>13.643673638554199</v>
      </c>
      <c r="J67" s="1" t="s">
        <v>34</v>
      </c>
      <c r="K67" s="3">
        <v>8812.1239999999998</v>
      </c>
      <c r="L67" s="3">
        <v>5.53756189062302</v>
      </c>
      <c r="M67" s="3" t="s">
        <v>34</v>
      </c>
      <c r="N67" s="1">
        <v>4362688.051</v>
      </c>
      <c r="O67" s="1">
        <v>0.34292649336158698</v>
      </c>
      <c r="P67" s="1" t="s">
        <v>34</v>
      </c>
      <c r="Q67" s="3">
        <v>21714.562000000002</v>
      </c>
      <c r="R67" s="3">
        <v>1.9466415540164199</v>
      </c>
      <c r="S67" s="3" t="s">
        <v>34</v>
      </c>
      <c r="T67" s="1">
        <v>8470.1299999999992</v>
      </c>
      <c r="U67" s="1">
        <v>4.1888164786639699</v>
      </c>
      <c r="V67" s="1" t="s">
        <v>34</v>
      </c>
      <c r="W67" s="3">
        <v>236.27199999999999</v>
      </c>
      <c r="X67" s="3">
        <v>26.591384067228098</v>
      </c>
      <c r="Y67" s="3" t="s">
        <v>34</v>
      </c>
      <c r="Z67" s="1">
        <v>675.779</v>
      </c>
      <c r="AA67" s="1">
        <v>17.449487335480999</v>
      </c>
      <c r="AB67" s="1" t="s">
        <v>34</v>
      </c>
      <c r="AC67" s="3">
        <v>1207.4190000000001</v>
      </c>
      <c r="AD67" s="3">
        <v>19.588585631376901</v>
      </c>
      <c r="AE67" s="3" t="s">
        <v>34</v>
      </c>
      <c r="AF67" s="1">
        <v>60.069000000000003</v>
      </c>
      <c r="AG67" s="1">
        <v>33.336663137941599</v>
      </c>
      <c r="AH67" s="1" t="s">
        <v>34</v>
      </c>
      <c r="AI67" s="3">
        <v>1.0009999999999999</v>
      </c>
      <c r="AJ67" s="3">
        <v>316.22776601683802</v>
      </c>
      <c r="AK67" s="3" t="s">
        <v>34</v>
      </c>
      <c r="AL67" s="1">
        <v>559.65</v>
      </c>
      <c r="AM67" s="1">
        <v>22.714881011329101</v>
      </c>
      <c r="AN67" s="1" t="s">
        <v>34</v>
      </c>
      <c r="AO67" s="3">
        <v>5.0049999999999999</v>
      </c>
      <c r="AP67" s="3">
        <v>141.42135623730999</v>
      </c>
      <c r="AQ67" s="3" t="s">
        <v>34</v>
      </c>
      <c r="AR67" s="1">
        <v>377.44</v>
      </c>
      <c r="AS67" s="1">
        <v>16.113382968418701</v>
      </c>
      <c r="AT67" s="1">
        <v>2.5853158635856101E-2</v>
      </c>
      <c r="AU67" s="3">
        <v>203.232</v>
      </c>
      <c r="AV67" s="3">
        <v>19.983537740708599</v>
      </c>
      <c r="AW67" s="3">
        <v>1.57094503638739E-2</v>
      </c>
      <c r="AX67" s="1">
        <v>40.045999999999999</v>
      </c>
      <c r="AY67" s="1">
        <v>79.934170579886597</v>
      </c>
      <c r="AZ67" s="1">
        <v>9.36312829490679E-3</v>
      </c>
      <c r="BA67" s="3">
        <v>4.0039999999999996</v>
      </c>
      <c r="BB67" s="3">
        <v>174.80147469502501</v>
      </c>
      <c r="BC67" s="3">
        <v>4.31418312267858E-3</v>
      </c>
      <c r="BD67" s="1">
        <v>36.04</v>
      </c>
      <c r="BE67" s="1">
        <v>79.868645617773296</v>
      </c>
      <c r="BF67" s="1">
        <v>5.0608511604038802E-3</v>
      </c>
      <c r="BG67" s="3">
        <v>3.0030000000000001</v>
      </c>
      <c r="BH67" s="3">
        <v>161.01529717988299</v>
      </c>
      <c r="BI67" s="3">
        <v>1.92103858446618E-3</v>
      </c>
    </row>
    <row r="68" spans="1:61" x14ac:dyDescent="0.25">
      <c r="A68" s="5"/>
      <c r="B68" s="5" t="b">
        <v>0</v>
      </c>
      <c r="C68" s="5" t="s">
        <v>168</v>
      </c>
      <c r="D68" s="6">
        <v>43420.621874999997</v>
      </c>
      <c r="E68" s="2" t="s">
        <v>28</v>
      </c>
      <c r="F68" s="3" t="s">
        <v>158</v>
      </c>
      <c r="G68" s="5" t="s">
        <v>30</v>
      </c>
      <c r="H68" s="1">
        <v>4574.7640000000001</v>
      </c>
      <c r="I68" s="1">
        <v>7.0328686749033098</v>
      </c>
      <c r="J68" s="1">
        <v>4.6339860196126503</v>
      </c>
      <c r="K68" s="3">
        <v>47350.692000000003</v>
      </c>
      <c r="L68" s="3">
        <v>1.96194963782849</v>
      </c>
      <c r="M68" s="3" t="s">
        <v>34</v>
      </c>
      <c r="N68" s="1">
        <v>4970490.6430000002</v>
      </c>
      <c r="O68" s="1">
        <v>0.49680465090102999</v>
      </c>
      <c r="P68" s="1">
        <v>7.1570310712728</v>
      </c>
      <c r="Q68" s="3">
        <v>459787.54</v>
      </c>
      <c r="R68" s="3">
        <v>0.899138300792239</v>
      </c>
      <c r="S68" s="3">
        <v>6.2533332781196203</v>
      </c>
      <c r="T68" s="1">
        <v>175032.68400000001</v>
      </c>
      <c r="U68" s="1">
        <v>0.53877410353117705</v>
      </c>
      <c r="V68" s="1">
        <v>5.6019047342156503</v>
      </c>
      <c r="W68" s="3">
        <v>367.42399999999998</v>
      </c>
      <c r="X68" s="3">
        <v>23.1218872328087</v>
      </c>
      <c r="Y68" s="3" t="s">
        <v>34</v>
      </c>
      <c r="Z68" s="1">
        <v>3033.692</v>
      </c>
      <c r="AA68" s="1">
        <v>6.5787676235037997</v>
      </c>
      <c r="AB68" s="1">
        <v>6.5989749964691397E-2</v>
      </c>
      <c r="AC68" s="3">
        <v>4076300.3760000002</v>
      </c>
      <c r="AD68" s="3">
        <v>0.71910760125270601</v>
      </c>
      <c r="AE68" s="3">
        <v>34.277828357601599</v>
      </c>
      <c r="AF68" s="1">
        <v>193.22200000000001</v>
      </c>
      <c r="AG68" s="1">
        <v>32.315871749881602</v>
      </c>
      <c r="AH68" s="1" t="s">
        <v>34</v>
      </c>
      <c r="AI68" s="3">
        <v>32.036000000000001</v>
      </c>
      <c r="AJ68" s="3">
        <v>46.1230135715182</v>
      </c>
      <c r="AK68" s="3">
        <v>3.4638111374365901E-4</v>
      </c>
      <c r="AL68" s="1">
        <v>1296.5319999999999</v>
      </c>
      <c r="AM68" s="1">
        <v>8.5397553708761507</v>
      </c>
      <c r="AN68" s="1" t="s">
        <v>34</v>
      </c>
      <c r="AO68" s="3">
        <v>189.21899999999999</v>
      </c>
      <c r="AP68" s="3">
        <v>29.3501162276206</v>
      </c>
      <c r="AQ68" s="3" t="s">
        <v>34</v>
      </c>
      <c r="AR68" s="1">
        <v>944515.022</v>
      </c>
      <c r="AS68" s="1">
        <v>0.46426446343008798</v>
      </c>
      <c r="AT68" s="1">
        <v>64.695572005391796</v>
      </c>
      <c r="AU68" s="3">
        <v>796498.20499999996</v>
      </c>
      <c r="AV68" s="3">
        <v>0.92645617841338601</v>
      </c>
      <c r="AW68" s="3">
        <v>61.567809283784896</v>
      </c>
      <c r="AX68" s="1">
        <v>214329.94699999999</v>
      </c>
      <c r="AY68" s="1">
        <v>1.22288661532773</v>
      </c>
      <c r="AZ68" s="1">
        <v>50.112340588362699</v>
      </c>
      <c r="BA68" s="3">
        <v>42857.250999999997</v>
      </c>
      <c r="BB68" s="3">
        <v>2.0989146522165201</v>
      </c>
      <c r="BC68" s="3">
        <v>46.177329907242701</v>
      </c>
      <c r="BD68" s="1">
        <v>357631.85100000002</v>
      </c>
      <c r="BE68" s="1">
        <v>0.86369983420938901</v>
      </c>
      <c r="BF68" s="1">
        <v>50.219799337700799</v>
      </c>
      <c r="BG68" s="3">
        <v>72224.649999999994</v>
      </c>
      <c r="BH68" s="3">
        <v>1.6475769177945301</v>
      </c>
      <c r="BI68" s="3">
        <v>46.202577222632499</v>
      </c>
    </row>
    <row r="69" spans="1:61" x14ac:dyDescent="0.25">
      <c r="A69" s="5"/>
      <c r="B69" s="5" t="b">
        <v>0</v>
      </c>
      <c r="C69" s="5" t="s">
        <v>194</v>
      </c>
      <c r="D69" s="6">
        <v>43420.625462962998</v>
      </c>
      <c r="E69" s="2" t="s">
        <v>28</v>
      </c>
      <c r="F69" s="3" t="s">
        <v>158</v>
      </c>
      <c r="G69" s="5" t="s">
        <v>39</v>
      </c>
      <c r="H69" s="1">
        <v>795.92100000000005</v>
      </c>
      <c r="I69" s="1">
        <v>11.654321952110299</v>
      </c>
      <c r="J69" s="1" t="s">
        <v>34</v>
      </c>
      <c r="K69" s="3">
        <v>8678.92</v>
      </c>
      <c r="L69" s="3">
        <v>4.3311538585485199</v>
      </c>
      <c r="M69" s="3" t="s">
        <v>34</v>
      </c>
      <c r="N69" s="1">
        <v>4364792.0149999997</v>
      </c>
      <c r="O69" s="1">
        <v>0.52103892621550396</v>
      </c>
      <c r="P69" s="1" t="s">
        <v>34</v>
      </c>
      <c r="Q69" s="3">
        <v>22010.304</v>
      </c>
      <c r="R69" s="3">
        <v>1.91891063469613</v>
      </c>
      <c r="S69" s="3" t="s">
        <v>34</v>
      </c>
      <c r="T69" s="1">
        <v>8423.4650000000001</v>
      </c>
      <c r="U69" s="1">
        <v>4.3511931100695502</v>
      </c>
      <c r="V69" s="1" t="s">
        <v>34</v>
      </c>
      <c r="W69" s="3">
        <v>175.202</v>
      </c>
      <c r="X69" s="3">
        <v>24.872455083353199</v>
      </c>
      <c r="Y69" s="3" t="s">
        <v>34</v>
      </c>
      <c r="Z69" s="1">
        <v>628.71900000000005</v>
      </c>
      <c r="AA69" s="1">
        <v>13.570484743976699</v>
      </c>
      <c r="AB69" s="1" t="s">
        <v>34</v>
      </c>
      <c r="AC69" s="3">
        <v>883.02599999999995</v>
      </c>
      <c r="AD69" s="3">
        <v>20.699712634085</v>
      </c>
      <c r="AE69" s="3" t="s">
        <v>34</v>
      </c>
      <c r="AF69" s="1">
        <v>52.058999999999997</v>
      </c>
      <c r="AG69" s="1">
        <v>54.240742290229001</v>
      </c>
      <c r="AH69" s="1" t="s">
        <v>34</v>
      </c>
      <c r="AI69" s="3">
        <v>3.0030000000000001</v>
      </c>
      <c r="AJ69" s="3">
        <v>224.98285257018401</v>
      </c>
      <c r="AK69" s="3" t="s">
        <v>34</v>
      </c>
      <c r="AL69" s="1">
        <v>572.66800000000001</v>
      </c>
      <c r="AM69" s="1">
        <v>14.198205201374201</v>
      </c>
      <c r="AN69" s="1" t="s">
        <v>34</v>
      </c>
      <c r="AO69" s="3">
        <v>2.0019999999999998</v>
      </c>
      <c r="AP69" s="3">
        <v>210.81851067789199</v>
      </c>
      <c r="AQ69" s="3" t="s">
        <v>34</v>
      </c>
      <c r="AR69" s="1">
        <v>353.40699999999998</v>
      </c>
      <c r="AS69" s="1">
        <v>16.628268946845299</v>
      </c>
      <c r="AT69" s="1">
        <v>2.4206992459787E-2</v>
      </c>
      <c r="AU69" s="3">
        <v>248.28299999999999</v>
      </c>
      <c r="AV69" s="3">
        <v>31.3373469659996</v>
      </c>
      <c r="AW69" s="3">
        <v>1.9191807710861E-2</v>
      </c>
      <c r="AX69" s="1">
        <v>14.013999999999999</v>
      </c>
      <c r="AY69" s="1">
        <v>90.350790290525097</v>
      </c>
      <c r="AZ69" s="1">
        <v>3.27660390363142E-3</v>
      </c>
      <c r="BA69" s="3">
        <v>3.0030000000000001</v>
      </c>
      <c r="BB69" s="3">
        <v>224.98285257018401</v>
      </c>
      <c r="BC69" s="3">
        <v>3.2356373420089398E-3</v>
      </c>
      <c r="BD69" s="1">
        <v>41.045999999999999</v>
      </c>
      <c r="BE69" s="1">
        <v>63.448053931402299</v>
      </c>
      <c r="BF69" s="1">
        <v>5.7638095652036E-3</v>
      </c>
      <c r="BG69" s="3">
        <v>6.0060000000000002</v>
      </c>
      <c r="BH69" s="3">
        <v>161.01529717988299</v>
      </c>
      <c r="BI69" s="3">
        <v>3.84207716893237E-3</v>
      </c>
    </row>
    <row r="70" spans="1:61" x14ac:dyDescent="0.25">
      <c r="A70" s="5"/>
      <c r="B70" s="5" t="b">
        <v>0</v>
      </c>
      <c r="C70" s="5" t="s">
        <v>25</v>
      </c>
      <c r="D70" s="6">
        <v>43420.629050925898</v>
      </c>
      <c r="E70" s="2" t="s">
        <v>28</v>
      </c>
      <c r="F70" s="3" t="s">
        <v>158</v>
      </c>
      <c r="G70" s="5" t="s">
        <v>147</v>
      </c>
      <c r="H70" s="1">
        <v>2430.9160000000002</v>
      </c>
      <c r="I70" s="1">
        <v>7.9536007828166504</v>
      </c>
      <c r="J70" s="1" t="s">
        <v>34</v>
      </c>
      <c r="K70" s="3">
        <v>24015.155999999999</v>
      </c>
      <c r="L70" s="3">
        <v>2.2720033434453102</v>
      </c>
      <c r="M70" s="3" t="s">
        <v>34</v>
      </c>
      <c r="N70" s="1">
        <v>4415892.4239999996</v>
      </c>
      <c r="O70" s="1">
        <v>0.44990190946870201</v>
      </c>
      <c r="P70" s="1" t="s">
        <v>34</v>
      </c>
      <c r="Q70" s="3">
        <v>23832.920999999998</v>
      </c>
      <c r="R70" s="3">
        <v>1.8120899647394499</v>
      </c>
      <c r="S70" s="3" t="s">
        <v>34</v>
      </c>
      <c r="T70" s="1">
        <v>9137.7189999999991</v>
      </c>
      <c r="U70" s="1">
        <v>5.6140119889645703</v>
      </c>
      <c r="V70" s="1" t="s">
        <v>34</v>
      </c>
      <c r="W70" s="3">
        <v>306.35000000000002</v>
      </c>
      <c r="X70" s="3">
        <v>20.852069244292299</v>
      </c>
      <c r="Y70" s="3" t="s">
        <v>34</v>
      </c>
      <c r="Z70" s="1">
        <v>2600.134</v>
      </c>
      <c r="AA70" s="1">
        <v>5.9217951055572602</v>
      </c>
      <c r="AB70" s="1">
        <v>4.59656429605532E-2</v>
      </c>
      <c r="AC70" s="3">
        <v>2102203.85</v>
      </c>
      <c r="AD70" s="3">
        <v>0.670595878948542</v>
      </c>
      <c r="AE70" s="3">
        <v>17.658848568586301</v>
      </c>
      <c r="AF70" s="1">
        <v>172.196</v>
      </c>
      <c r="AG70" s="1">
        <v>21.371010255076801</v>
      </c>
      <c r="AH70" s="1" t="s">
        <v>34</v>
      </c>
      <c r="AI70" s="3">
        <v>14.015000000000001</v>
      </c>
      <c r="AJ70" s="3">
        <v>107.544970025534</v>
      </c>
      <c r="AK70" s="3">
        <v>1.0657573338351801E-4</v>
      </c>
      <c r="AL70" s="1">
        <v>1095.2850000000001</v>
      </c>
      <c r="AM70" s="1">
        <v>8.7165178970366508</v>
      </c>
      <c r="AN70" s="1" t="s">
        <v>34</v>
      </c>
      <c r="AO70" s="3">
        <v>159.185</v>
      </c>
      <c r="AP70" s="3">
        <v>28.040934339778399</v>
      </c>
      <c r="AQ70" s="3" t="s">
        <v>34</v>
      </c>
      <c r="AR70" s="1">
        <v>938619.45499999996</v>
      </c>
      <c r="AS70" s="1">
        <v>0.50128429361045901</v>
      </c>
      <c r="AT70" s="1">
        <v>64.291748804619999</v>
      </c>
      <c r="AU70" s="3">
        <v>794567.55900000001</v>
      </c>
      <c r="AV70" s="3">
        <v>0.58111419426599498</v>
      </c>
      <c r="AW70" s="3">
        <v>61.418573988618697</v>
      </c>
      <c r="AX70" s="1">
        <v>212585.75</v>
      </c>
      <c r="AY70" s="1">
        <v>0.924921636712564</v>
      </c>
      <c r="AZ70" s="1">
        <v>49.704531062252897</v>
      </c>
      <c r="BA70" s="3">
        <v>42398.705000000002</v>
      </c>
      <c r="BB70" s="3">
        <v>1.97184002438618</v>
      </c>
      <c r="BC70" s="3">
        <v>45.683261122484502</v>
      </c>
      <c r="BD70" s="1">
        <v>351028.91800000001</v>
      </c>
      <c r="BE70" s="1">
        <v>1.05435475804037</v>
      </c>
      <c r="BF70" s="1">
        <v>49.292594533729698</v>
      </c>
      <c r="BG70" s="3">
        <v>71607.47</v>
      </c>
      <c r="BH70" s="3">
        <v>1.6705271293718</v>
      </c>
      <c r="BI70" s="3">
        <v>45.807763172162701</v>
      </c>
    </row>
    <row r="71" spans="1:61" x14ac:dyDescent="0.25">
      <c r="A71" s="5"/>
      <c r="B71" s="5" t="b">
        <v>0</v>
      </c>
      <c r="C71" s="5" t="s">
        <v>15</v>
      </c>
      <c r="D71" s="6">
        <v>43420.632627314801</v>
      </c>
      <c r="E71" s="2" t="s">
        <v>28</v>
      </c>
      <c r="F71" s="3" t="s">
        <v>158</v>
      </c>
      <c r="G71" s="5" t="s">
        <v>39</v>
      </c>
      <c r="H71" s="1">
        <v>830.96400000000006</v>
      </c>
      <c r="I71" s="1">
        <v>13.6070360132421</v>
      </c>
      <c r="J71" s="1" t="s">
        <v>34</v>
      </c>
      <c r="K71" s="3">
        <v>8725.9779999999992</v>
      </c>
      <c r="L71" s="3">
        <v>4.5434603269213003</v>
      </c>
      <c r="M71" s="3" t="s">
        <v>34</v>
      </c>
      <c r="N71" s="1">
        <v>4411729.7939999998</v>
      </c>
      <c r="O71" s="1">
        <v>0.48694270372968002</v>
      </c>
      <c r="P71" s="1" t="s">
        <v>34</v>
      </c>
      <c r="Q71" s="3">
        <v>21763.784</v>
      </c>
      <c r="R71" s="3">
        <v>4.1348135673286404</v>
      </c>
      <c r="S71" s="3" t="s">
        <v>34</v>
      </c>
      <c r="T71" s="1">
        <v>8439.5370000000003</v>
      </c>
      <c r="U71" s="1">
        <v>3.4751358149067002</v>
      </c>
      <c r="V71" s="1" t="s">
        <v>34</v>
      </c>
      <c r="W71" s="3">
        <v>211.24100000000001</v>
      </c>
      <c r="X71" s="3">
        <v>20.8937467821663</v>
      </c>
      <c r="Y71" s="3" t="s">
        <v>34</v>
      </c>
      <c r="Z71" s="1">
        <v>671.77599999999995</v>
      </c>
      <c r="AA71" s="1">
        <v>13.1333532760921</v>
      </c>
      <c r="AB71" s="1" t="s">
        <v>34</v>
      </c>
      <c r="AC71" s="3">
        <v>757.87900000000002</v>
      </c>
      <c r="AD71" s="3">
        <v>15.0756036676413</v>
      </c>
      <c r="AE71" s="3" t="s">
        <v>34</v>
      </c>
      <c r="AF71" s="1">
        <v>69.078999999999994</v>
      </c>
      <c r="AG71" s="1">
        <v>43.452635271105201</v>
      </c>
      <c r="AH71" s="1" t="s">
        <v>34</v>
      </c>
      <c r="AI71" s="3">
        <v>2.0019999999999998</v>
      </c>
      <c r="AJ71" s="3">
        <v>316.22776601683802</v>
      </c>
      <c r="AK71" s="3" t="s">
        <v>34</v>
      </c>
      <c r="AL71" s="1">
        <v>606.70299999999997</v>
      </c>
      <c r="AM71" s="1">
        <v>10.9513826393081</v>
      </c>
      <c r="AN71" s="1" t="s">
        <v>34</v>
      </c>
      <c r="AO71" s="3">
        <v>4.0039999999999996</v>
      </c>
      <c r="AP71" s="3">
        <v>129.09944487358101</v>
      </c>
      <c r="AQ71" s="3" t="s">
        <v>34</v>
      </c>
      <c r="AR71" s="1">
        <v>351.40499999999997</v>
      </c>
      <c r="AS71" s="1">
        <v>21.6335763389928</v>
      </c>
      <c r="AT71" s="1">
        <v>2.4069863317171002E-2</v>
      </c>
      <c r="AU71" s="3">
        <v>205.232</v>
      </c>
      <c r="AV71" s="3">
        <v>33.501348713193202</v>
      </c>
      <c r="AW71" s="3">
        <v>1.58640465924587E-2</v>
      </c>
      <c r="AX71" s="1">
        <v>21.023</v>
      </c>
      <c r="AY71" s="1">
        <v>96.429799296152694</v>
      </c>
      <c r="AZ71" s="1">
        <v>4.9153734741004202E-3</v>
      </c>
      <c r="BA71" s="3">
        <v>3.0030000000000001</v>
      </c>
      <c r="BB71" s="3">
        <v>161.01529717988299</v>
      </c>
      <c r="BC71" s="3">
        <v>3.2356373420089398E-3</v>
      </c>
      <c r="BD71" s="1">
        <v>40.045000000000002</v>
      </c>
      <c r="BE71" s="1">
        <v>92.800931780683698</v>
      </c>
      <c r="BF71" s="1">
        <v>5.6232459688782899E-3</v>
      </c>
      <c r="BG71" s="3">
        <v>9.01</v>
      </c>
      <c r="BH71" s="3">
        <v>161.02380871637899</v>
      </c>
      <c r="BI71" s="3">
        <v>5.7637554598868801E-3</v>
      </c>
    </row>
    <row r="72" spans="1:61" x14ac:dyDescent="0.25">
      <c r="A72" s="5"/>
      <c r="B72" s="5" t="b">
        <v>0</v>
      </c>
      <c r="C72" s="5" t="s">
        <v>162</v>
      </c>
      <c r="D72" s="6">
        <v>43420.636215277802</v>
      </c>
      <c r="E72" s="2" t="s">
        <v>28</v>
      </c>
      <c r="F72" s="3" t="s">
        <v>158</v>
      </c>
      <c r="G72" s="5" t="s">
        <v>183</v>
      </c>
      <c r="H72" s="1">
        <v>2370.8580000000002</v>
      </c>
      <c r="I72" s="1">
        <v>12.6553513714898</v>
      </c>
      <c r="J72" s="1" t="s">
        <v>34</v>
      </c>
      <c r="K72" s="3">
        <v>29068.260999999999</v>
      </c>
      <c r="L72" s="3">
        <v>2.49248342345027</v>
      </c>
      <c r="M72" s="3" t="s">
        <v>34</v>
      </c>
      <c r="N72" s="1">
        <v>4396991.2580000004</v>
      </c>
      <c r="O72" s="1">
        <v>0.61772584988203805</v>
      </c>
      <c r="P72" s="1" t="s">
        <v>34</v>
      </c>
      <c r="Q72" s="3">
        <v>26620.787</v>
      </c>
      <c r="R72" s="3">
        <v>2.5492251706848701</v>
      </c>
      <c r="S72" s="3" t="s">
        <v>34</v>
      </c>
      <c r="T72" s="1">
        <v>10348.755999999999</v>
      </c>
      <c r="U72" s="1">
        <v>3.9959804042148299</v>
      </c>
      <c r="V72" s="1" t="s">
        <v>34</v>
      </c>
      <c r="W72" s="3">
        <v>282.322</v>
      </c>
      <c r="X72" s="3">
        <v>16.865680534761299</v>
      </c>
      <c r="Y72" s="3" t="s">
        <v>34</v>
      </c>
      <c r="Z72" s="1">
        <v>2676.24</v>
      </c>
      <c r="AA72" s="1">
        <v>9.2031501733564607</v>
      </c>
      <c r="AB72" s="1">
        <v>4.9480639080234902E-2</v>
      </c>
      <c r="AC72" s="3">
        <v>1003759.2879999999</v>
      </c>
      <c r="AD72" s="3">
        <v>0.66117757864298998</v>
      </c>
      <c r="AE72" s="3">
        <v>8.4115662119221195</v>
      </c>
      <c r="AF72" s="1">
        <v>189.21700000000001</v>
      </c>
      <c r="AG72" s="1">
        <v>24.239865203909201</v>
      </c>
      <c r="AH72" s="1" t="s">
        <v>34</v>
      </c>
      <c r="AI72" s="3">
        <v>71.08</v>
      </c>
      <c r="AJ72" s="3">
        <v>34.788787305224098</v>
      </c>
      <c r="AK72" s="3">
        <v>8.6593947736284601E-4</v>
      </c>
      <c r="AL72" s="1">
        <v>1366.627</v>
      </c>
      <c r="AM72" s="1">
        <v>8.1230973008330807</v>
      </c>
      <c r="AN72" s="1" t="s">
        <v>34</v>
      </c>
      <c r="AO72" s="3">
        <v>129.15</v>
      </c>
      <c r="AP72" s="3">
        <v>39.433622740556999</v>
      </c>
      <c r="AQ72" s="3" t="s">
        <v>34</v>
      </c>
      <c r="AR72" s="1">
        <v>968949.88600000006</v>
      </c>
      <c r="AS72" s="1">
        <v>0.58292536666366102</v>
      </c>
      <c r="AT72" s="1">
        <v>66.369264288238298</v>
      </c>
      <c r="AU72" s="3">
        <v>825052.61800000002</v>
      </c>
      <c r="AV72" s="3">
        <v>0.55163890070545896</v>
      </c>
      <c r="AW72" s="3">
        <v>63.775011563411397</v>
      </c>
      <c r="AX72" s="1">
        <v>219771.625</v>
      </c>
      <c r="AY72" s="1">
        <v>1.1035808222905801</v>
      </c>
      <c r="AZ72" s="1">
        <v>51.384655657372598</v>
      </c>
      <c r="BA72" s="3">
        <v>44390.190999999999</v>
      </c>
      <c r="BB72" s="3">
        <v>1.82771944746389</v>
      </c>
      <c r="BC72" s="3">
        <v>47.829024181987698</v>
      </c>
      <c r="BD72" s="1">
        <v>364530.49099999998</v>
      </c>
      <c r="BE72" s="1">
        <v>1.1239648155855</v>
      </c>
      <c r="BF72" s="1">
        <v>51.1885282569352</v>
      </c>
      <c r="BG72" s="3">
        <v>74380.577999999994</v>
      </c>
      <c r="BH72" s="3">
        <v>1.2347477664942601</v>
      </c>
      <c r="BI72" s="3">
        <v>47.581738352612902</v>
      </c>
    </row>
    <row r="73" spans="1:61" x14ac:dyDescent="0.25">
      <c r="A73" s="5"/>
      <c r="B73" s="5" t="b">
        <v>0</v>
      </c>
      <c r="C73" s="5" t="s">
        <v>149</v>
      </c>
      <c r="D73" s="6">
        <v>43420.639803240701</v>
      </c>
      <c r="E73" s="2" t="s">
        <v>28</v>
      </c>
      <c r="F73" s="3" t="s">
        <v>158</v>
      </c>
      <c r="G73" s="5" t="s">
        <v>39</v>
      </c>
      <c r="H73" s="1">
        <v>759.875</v>
      </c>
      <c r="I73" s="1">
        <v>12.475817677539901</v>
      </c>
      <c r="J73" s="1" t="s">
        <v>34</v>
      </c>
      <c r="K73" s="3">
        <v>8664.8629999999994</v>
      </c>
      <c r="L73" s="3">
        <v>2.8493200081582399</v>
      </c>
      <c r="M73" s="3" t="s">
        <v>34</v>
      </c>
      <c r="N73" s="1">
        <v>4352315.0360000003</v>
      </c>
      <c r="O73" s="1">
        <v>0.40209627826371203</v>
      </c>
      <c r="P73" s="1" t="s">
        <v>34</v>
      </c>
      <c r="Q73" s="3">
        <v>21482.01</v>
      </c>
      <c r="R73" s="3">
        <v>2.4281650694285202</v>
      </c>
      <c r="S73" s="3" t="s">
        <v>34</v>
      </c>
      <c r="T73" s="1">
        <v>8521.6890000000003</v>
      </c>
      <c r="U73" s="1">
        <v>6.4450236458687096</v>
      </c>
      <c r="V73" s="1" t="s">
        <v>34</v>
      </c>
      <c r="W73" s="3">
        <v>175.20099999999999</v>
      </c>
      <c r="X73" s="3">
        <v>35.253647724704699</v>
      </c>
      <c r="Y73" s="3" t="s">
        <v>34</v>
      </c>
      <c r="Z73" s="1">
        <v>666.77200000000005</v>
      </c>
      <c r="AA73" s="1">
        <v>16.2991822387512</v>
      </c>
      <c r="AB73" s="1" t="s">
        <v>34</v>
      </c>
      <c r="AC73" s="3">
        <v>722.83500000000004</v>
      </c>
      <c r="AD73" s="3">
        <v>13.9553637015586</v>
      </c>
      <c r="AE73" s="3" t="s">
        <v>34</v>
      </c>
      <c r="AF73" s="1">
        <v>67.075999999999993</v>
      </c>
      <c r="AG73" s="1">
        <v>47.749439208575701</v>
      </c>
      <c r="AH73" s="1" t="s">
        <v>34</v>
      </c>
      <c r="AI73" s="3">
        <v>6.0060000000000002</v>
      </c>
      <c r="AJ73" s="3">
        <v>140.54567378526099</v>
      </c>
      <c r="AK73" s="3" t="s">
        <v>34</v>
      </c>
      <c r="AL73" s="1">
        <v>591.68600000000004</v>
      </c>
      <c r="AM73" s="1">
        <v>15.3525345429758</v>
      </c>
      <c r="AN73" s="1" t="s">
        <v>34</v>
      </c>
      <c r="AO73" s="3">
        <v>12.012</v>
      </c>
      <c r="AP73" s="3">
        <v>86.066296582386997</v>
      </c>
      <c r="AQ73" s="3" t="s">
        <v>34</v>
      </c>
      <c r="AR73" s="1">
        <v>341.392</v>
      </c>
      <c r="AS73" s="1">
        <v>24.081828717660098</v>
      </c>
      <c r="AT73" s="1">
        <v>2.3384012115865299E-2</v>
      </c>
      <c r="AU73" s="3">
        <v>193.22</v>
      </c>
      <c r="AV73" s="3">
        <v>34.461234185210998</v>
      </c>
      <c r="AW73" s="3">
        <v>1.4935541643578401E-2</v>
      </c>
      <c r="AX73" s="1">
        <v>21.023</v>
      </c>
      <c r="AY73" s="1">
        <v>137.37756216209701</v>
      </c>
      <c r="AZ73" s="1">
        <v>4.9153734741004202E-3</v>
      </c>
      <c r="BA73" s="3">
        <v>4.0039999999999996</v>
      </c>
      <c r="BB73" s="3">
        <v>210.81851067789199</v>
      </c>
      <c r="BC73" s="3">
        <v>4.31418312267858E-3</v>
      </c>
      <c r="BD73" s="1">
        <v>38.042999999999999</v>
      </c>
      <c r="BE73" s="1">
        <v>52.344702502095302</v>
      </c>
      <c r="BF73" s="1">
        <v>5.3421187762276601E-3</v>
      </c>
      <c r="BG73" s="3">
        <v>5.0049999999999999</v>
      </c>
      <c r="BH73" s="3">
        <v>141.42135623730999</v>
      </c>
      <c r="BI73" s="3">
        <v>3.2017309741103001E-3</v>
      </c>
    </row>
    <row r="74" spans="1:61" x14ac:dyDescent="0.25">
      <c r="A74" s="5"/>
      <c r="B74" s="5" t="b">
        <v>0</v>
      </c>
      <c r="C74" s="5" t="s">
        <v>152</v>
      </c>
      <c r="D74" s="6">
        <v>43420.643402777801</v>
      </c>
      <c r="E74" s="2" t="s">
        <v>28</v>
      </c>
      <c r="F74" s="3" t="s">
        <v>158</v>
      </c>
      <c r="G74" s="5" t="s">
        <v>37</v>
      </c>
      <c r="H74" s="1">
        <v>1506.7719999999999</v>
      </c>
      <c r="I74" s="1">
        <v>8.0980007151914108</v>
      </c>
      <c r="J74" s="1" t="s">
        <v>34</v>
      </c>
      <c r="K74" s="3">
        <v>16526.36</v>
      </c>
      <c r="L74" s="3">
        <v>1.9840067687882801</v>
      </c>
      <c r="M74" s="3" t="s">
        <v>34</v>
      </c>
      <c r="N74" s="1">
        <v>4369139.25</v>
      </c>
      <c r="O74" s="1">
        <v>0.66586206285117</v>
      </c>
      <c r="P74" s="1" t="s">
        <v>34</v>
      </c>
      <c r="Q74" s="3">
        <v>21762.97</v>
      </c>
      <c r="R74" s="3">
        <v>3.6324804140651898</v>
      </c>
      <c r="S74" s="3" t="s">
        <v>34</v>
      </c>
      <c r="T74" s="1">
        <v>8433.5339999999997</v>
      </c>
      <c r="U74" s="1">
        <v>4.8396132281873596</v>
      </c>
      <c r="V74" s="1" t="s">
        <v>34</v>
      </c>
      <c r="W74" s="3">
        <v>247.28299999999999</v>
      </c>
      <c r="X74" s="3">
        <v>20.292771864115199</v>
      </c>
      <c r="Y74" s="3" t="s">
        <v>34</v>
      </c>
      <c r="Z74" s="1">
        <v>2552.0650000000001</v>
      </c>
      <c r="AA74" s="1">
        <v>7.22562425162387</v>
      </c>
      <c r="AB74" s="1">
        <v>4.3745550609398498E-2</v>
      </c>
      <c r="AC74" s="3">
        <v>530395.84199999995</v>
      </c>
      <c r="AD74" s="3">
        <v>0.59029712045924998</v>
      </c>
      <c r="AE74" s="3">
        <v>4.4265444876436399</v>
      </c>
      <c r="AF74" s="1">
        <v>161.185</v>
      </c>
      <c r="AG74" s="1">
        <v>19.077513119147699</v>
      </c>
      <c r="AH74" s="1" t="s">
        <v>34</v>
      </c>
      <c r="AI74" s="3">
        <v>10.01</v>
      </c>
      <c r="AJ74" s="3">
        <v>105.409255338946</v>
      </c>
      <c r="AK74" s="3">
        <v>5.3281213193607801E-5</v>
      </c>
      <c r="AL74" s="1">
        <v>1287.5160000000001</v>
      </c>
      <c r="AM74" s="1">
        <v>9.5038018167452307</v>
      </c>
      <c r="AN74" s="1" t="s">
        <v>34</v>
      </c>
      <c r="AO74" s="3">
        <v>114.129</v>
      </c>
      <c r="AP74" s="3">
        <v>29.297543104903301</v>
      </c>
      <c r="AQ74" s="3" t="s">
        <v>34</v>
      </c>
      <c r="AR74" s="1">
        <v>931704.65300000005</v>
      </c>
      <c r="AS74" s="1">
        <v>0.63598967583462696</v>
      </c>
      <c r="AT74" s="1">
        <v>63.818112006608303</v>
      </c>
      <c r="AU74" s="3">
        <v>789285.80500000005</v>
      </c>
      <c r="AV74" s="3">
        <v>1.2241832556058401</v>
      </c>
      <c r="AW74" s="3">
        <v>61.010304364262403</v>
      </c>
      <c r="AX74" s="1">
        <v>210376.217</v>
      </c>
      <c r="AY74" s="1">
        <v>0.41852683971076898</v>
      </c>
      <c r="AZ74" s="1">
        <v>49.187921639318503</v>
      </c>
      <c r="BA74" s="3">
        <v>41902.885000000002</v>
      </c>
      <c r="BB74" s="3">
        <v>1.50793025626844</v>
      </c>
      <c r="BC74" s="3">
        <v>45.149030783851501</v>
      </c>
      <c r="BD74" s="1">
        <v>350649.56599999999</v>
      </c>
      <c r="BE74" s="1">
        <v>1.1012678065483099</v>
      </c>
      <c r="BF74" s="1">
        <v>49.239324722148098</v>
      </c>
      <c r="BG74" s="3">
        <v>70711.305999999997</v>
      </c>
      <c r="BH74" s="3">
        <v>1.4932655657717699</v>
      </c>
      <c r="BI74" s="3">
        <v>45.234481246751599</v>
      </c>
    </row>
    <row r="75" spans="1:61" x14ac:dyDescent="0.25">
      <c r="A75" s="5"/>
      <c r="B75" s="5" t="b">
        <v>0</v>
      </c>
      <c r="C75" s="5" t="s">
        <v>193</v>
      </c>
      <c r="D75" s="6">
        <v>43420.646990740701</v>
      </c>
      <c r="E75" s="2" t="s">
        <v>28</v>
      </c>
      <c r="F75" s="3" t="s">
        <v>158</v>
      </c>
      <c r="G75" s="5" t="s">
        <v>39</v>
      </c>
      <c r="H75" s="1">
        <v>837.96799999999996</v>
      </c>
      <c r="I75" s="1">
        <v>11.3362233254567</v>
      </c>
      <c r="J75" s="1" t="s">
        <v>34</v>
      </c>
      <c r="K75" s="3">
        <v>8404.0010000000002</v>
      </c>
      <c r="L75" s="3">
        <v>3.1297015405085</v>
      </c>
      <c r="M75" s="3" t="s">
        <v>34</v>
      </c>
      <c r="N75" s="1">
        <v>4336744.091</v>
      </c>
      <c r="O75" s="1">
        <v>0.62491097398105899</v>
      </c>
      <c r="P75" s="1" t="s">
        <v>34</v>
      </c>
      <c r="Q75" s="3">
        <v>19839.267</v>
      </c>
      <c r="R75" s="3">
        <v>1.61751963154247</v>
      </c>
      <c r="S75" s="3" t="s">
        <v>34</v>
      </c>
      <c r="T75" s="1">
        <v>7815.5510000000004</v>
      </c>
      <c r="U75" s="1">
        <v>3.10368575073664</v>
      </c>
      <c r="V75" s="1" t="s">
        <v>34</v>
      </c>
      <c r="W75" s="3">
        <v>192.22</v>
      </c>
      <c r="X75" s="3">
        <v>34.3552042701793</v>
      </c>
      <c r="Y75" s="3" t="s">
        <v>34</v>
      </c>
      <c r="Z75" s="1">
        <v>594.69000000000005</v>
      </c>
      <c r="AA75" s="1">
        <v>19.556259964237899</v>
      </c>
      <c r="AB75" s="1" t="s">
        <v>34</v>
      </c>
      <c r="AC75" s="3">
        <v>617.71500000000003</v>
      </c>
      <c r="AD75" s="3">
        <v>13.2346569138102</v>
      </c>
      <c r="AE75" s="3" t="s">
        <v>34</v>
      </c>
      <c r="AF75" s="1">
        <v>41.045000000000002</v>
      </c>
      <c r="AG75" s="1">
        <v>69.419168954004505</v>
      </c>
      <c r="AH75" s="1" t="s">
        <v>34</v>
      </c>
      <c r="AI75" s="3">
        <v>0</v>
      </c>
      <c r="AJ75" s="3" t="s">
        <v>46</v>
      </c>
      <c r="AK75" s="3" t="s">
        <v>34</v>
      </c>
      <c r="AL75" s="1">
        <v>546.63800000000003</v>
      </c>
      <c r="AM75" s="1">
        <v>14.5300770600688</v>
      </c>
      <c r="AN75" s="1" t="s">
        <v>34</v>
      </c>
      <c r="AO75" s="3">
        <v>3.0030000000000001</v>
      </c>
      <c r="AP75" s="3">
        <v>224.98285257018401</v>
      </c>
      <c r="AQ75" s="3" t="s">
        <v>34</v>
      </c>
      <c r="AR75" s="1">
        <v>344.39499999999998</v>
      </c>
      <c r="AS75" s="1">
        <v>24.173796807041999</v>
      </c>
      <c r="AT75" s="1">
        <v>2.3589705829789299E-2</v>
      </c>
      <c r="AU75" s="3">
        <v>272.31400000000002</v>
      </c>
      <c r="AV75" s="3">
        <v>20.565179792132099</v>
      </c>
      <c r="AW75" s="3">
        <v>2.1049358695421801E-2</v>
      </c>
      <c r="AX75" s="1">
        <v>34.037999999999997</v>
      </c>
      <c r="AY75" s="1">
        <v>73.630991406894793</v>
      </c>
      <c r="AZ75" s="1">
        <v>7.9584018604114595E-3</v>
      </c>
      <c r="BA75" s="3">
        <v>7.0069999999999997</v>
      </c>
      <c r="BB75" s="3">
        <v>117.61037176408099</v>
      </c>
      <c r="BC75" s="3">
        <v>7.5498204646875199E-3</v>
      </c>
      <c r="BD75" s="1">
        <v>39.043999999999997</v>
      </c>
      <c r="BE75" s="1">
        <v>78.759288895153603</v>
      </c>
      <c r="BF75" s="1">
        <v>5.4826823725529703E-3</v>
      </c>
      <c r="BG75" s="3">
        <v>1.0009999999999999</v>
      </c>
      <c r="BH75" s="3">
        <v>316.22776601683802</v>
      </c>
      <c r="BI75" s="3">
        <v>6.4034619482206102E-4</v>
      </c>
    </row>
    <row r="76" spans="1:61" x14ac:dyDescent="0.25">
      <c r="A76" s="5"/>
      <c r="B76" s="5" t="b">
        <v>0</v>
      </c>
      <c r="C76" s="5" t="s">
        <v>106</v>
      </c>
      <c r="D76" s="6">
        <v>43420.650578703702</v>
      </c>
      <c r="E76" s="2" t="s">
        <v>28</v>
      </c>
      <c r="F76" s="3" t="s">
        <v>158</v>
      </c>
      <c r="G76" s="5" t="s">
        <v>42</v>
      </c>
      <c r="H76" s="1">
        <v>2695.2510000000002</v>
      </c>
      <c r="I76" s="1">
        <v>7.39517476166733</v>
      </c>
      <c r="J76" s="1" t="s">
        <v>34</v>
      </c>
      <c r="K76" s="3">
        <v>38091.108999999997</v>
      </c>
      <c r="L76" s="3">
        <v>1.8231930203712301</v>
      </c>
      <c r="M76" s="3" t="s">
        <v>34</v>
      </c>
      <c r="N76" s="1">
        <v>4423528.6849999996</v>
      </c>
      <c r="O76" s="1">
        <v>0.46287325386478501</v>
      </c>
      <c r="P76" s="1" t="s">
        <v>34</v>
      </c>
      <c r="Q76" s="3">
        <v>31739.757000000001</v>
      </c>
      <c r="R76" s="3">
        <v>2.5983471016455399</v>
      </c>
      <c r="S76" s="3" t="s">
        <v>34</v>
      </c>
      <c r="T76" s="1">
        <v>12159.044</v>
      </c>
      <c r="U76" s="1">
        <v>3.0071022535687502</v>
      </c>
      <c r="V76" s="1" t="s">
        <v>34</v>
      </c>
      <c r="W76" s="3">
        <v>292.33499999999998</v>
      </c>
      <c r="X76" s="3">
        <v>22.474459617082999</v>
      </c>
      <c r="Y76" s="3" t="s">
        <v>34</v>
      </c>
      <c r="Z76" s="1">
        <v>3383.1790000000001</v>
      </c>
      <c r="AA76" s="1">
        <v>5.1297730351839999</v>
      </c>
      <c r="AB76" s="1">
        <v>8.2130993084539902E-2</v>
      </c>
      <c r="AC76" s="3">
        <v>312305.02399999998</v>
      </c>
      <c r="AD76" s="3">
        <v>0.42677912273299101</v>
      </c>
      <c r="AE76" s="3">
        <v>2.5905416130244201</v>
      </c>
      <c r="AF76" s="1">
        <v>257.298</v>
      </c>
      <c r="AG76" s="1">
        <v>21.317070740787798</v>
      </c>
      <c r="AH76" s="1" t="s">
        <v>34</v>
      </c>
      <c r="AI76" s="3">
        <v>10.01</v>
      </c>
      <c r="AJ76" s="3">
        <v>124.721912892465</v>
      </c>
      <c r="AK76" s="3">
        <v>5.3281213193607801E-5</v>
      </c>
      <c r="AL76" s="1">
        <v>3011.732</v>
      </c>
      <c r="AM76" s="1">
        <v>6.6925836742993603</v>
      </c>
      <c r="AN76" s="1" t="s">
        <v>34</v>
      </c>
      <c r="AO76" s="3">
        <v>111.128</v>
      </c>
      <c r="AP76" s="3">
        <v>28.312980661131199</v>
      </c>
      <c r="AQ76" s="3" t="s">
        <v>34</v>
      </c>
      <c r="AR76" s="1">
        <v>943076.69299999997</v>
      </c>
      <c r="AS76" s="1">
        <v>0.57668905795744996</v>
      </c>
      <c r="AT76" s="1">
        <v>64.597052113998402</v>
      </c>
      <c r="AU76" s="3">
        <v>799429.48100000003</v>
      </c>
      <c r="AV76" s="3">
        <v>0.89290242187076796</v>
      </c>
      <c r="AW76" s="3">
        <v>61.794391391055498</v>
      </c>
      <c r="AX76" s="1">
        <v>212620.25700000001</v>
      </c>
      <c r="AY76" s="1">
        <v>0.68722773888102995</v>
      </c>
      <c r="AZ76" s="1">
        <v>49.712599120687599</v>
      </c>
      <c r="BA76" s="3">
        <v>43063.241000000002</v>
      </c>
      <c r="BB76" s="3">
        <v>2.0394263813876101</v>
      </c>
      <c r="BC76" s="3">
        <v>46.399277604905201</v>
      </c>
      <c r="BD76" s="1">
        <v>354534.95500000002</v>
      </c>
      <c r="BE76" s="1">
        <v>0.65494513790300701</v>
      </c>
      <c r="BF76" s="1">
        <v>49.7849233744586</v>
      </c>
      <c r="BG76" s="3">
        <v>71203.61</v>
      </c>
      <c r="BH76" s="3">
        <v>1.3620286734204301</v>
      </c>
      <c r="BI76" s="3">
        <v>45.549411309784297</v>
      </c>
    </row>
    <row r="77" spans="1:61" x14ac:dyDescent="0.25">
      <c r="A77" s="5"/>
      <c r="B77" s="5" t="b">
        <v>0</v>
      </c>
      <c r="C77" s="5" t="s">
        <v>108</v>
      </c>
      <c r="D77" s="6">
        <v>43420.6541782407</v>
      </c>
      <c r="E77" s="2" t="s">
        <v>28</v>
      </c>
      <c r="F77" s="3" t="s">
        <v>158</v>
      </c>
      <c r="G77" s="5" t="s">
        <v>39</v>
      </c>
      <c r="H77" s="1">
        <v>764.88099999999997</v>
      </c>
      <c r="I77" s="1">
        <v>16.280790364951901</v>
      </c>
      <c r="J77" s="1" t="s">
        <v>34</v>
      </c>
      <c r="K77" s="3">
        <v>8433.5149999999994</v>
      </c>
      <c r="L77" s="3">
        <v>3.7622123982629598</v>
      </c>
      <c r="M77" s="3" t="s">
        <v>34</v>
      </c>
      <c r="N77" s="1">
        <v>4389803.7740000002</v>
      </c>
      <c r="O77" s="1">
        <v>0.69469892795748001</v>
      </c>
      <c r="P77" s="1" t="s">
        <v>34</v>
      </c>
      <c r="Q77" s="3">
        <v>19973.685000000001</v>
      </c>
      <c r="R77" s="3">
        <v>3.4407421015345698</v>
      </c>
      <c r="S77" s="3" t="s">
        <v>34</v>
      </c>
      <c r="T77" s="1">
        <v>7649.3249999999998</v>
      </c>
      <c r="U77" s="1">
        <v>3.3119526833897601</v>
      </c>
      <c r="V77" s="1" t="s">
        <v>34</v>
      </c>
      <c r="W77" s="3">
        <v>233.268</v>
      </c>
      <c r="X77" s="3">
        <v>33.4937626615596</v>
      </c>
      <c r="Y77" s="3" t="s">
        <v>34</v>
      </c>
      <c r="Z77" s="1">
        <v>616.71299999999997</v>
      </c>
      <c r="AA77" s="1">
        <v>16.8043999470489</v>
      </c>
      <c r="AB77" s="1" t="s">
        <v>34</v>
      </c>
      <c r="AC77" s="3">
        <v>635.73199999999997</v>
      </c>
      <c r="AD77" s="3">
        <v>15.6647925482738</v>
      </c>
      <c r="AE77" s="3" t="s">
        <v>34</v>
      </c>
      <c r="AF77" s="1">
        <v>58.067</v>
      </c>
      <c r="AG77" s="1">
        <v>45.106151188850603</v>
      </c>
      <c r="AH77" s="1" t="s">
        <v>34</v>
      </c>
      <c r="AI77" s="3">
        <v>3.0030000000000001</v>
      </c>
      <c r="AJ77" s="3">
        <v>161.01529717988299</v>
      </c>
      <c r="AK77" s="3" t="s">
        <v>34</v>
      </c>
      <c r="AL77" s="1">
        <v>520.60400000000004</v>
      </c>
      <c r="AM77" s="1">
        <v>16.368678647469501</v>
      </c>
      <c r="AN77" s="1" t="s">
        <v>34</v>
      </c>
      <c r="AO77" s="3">
        <v>4.0039999999999996</v>
      </c>
      <c r="AP77" s="3">
        <v>241.52294576982399</v>
      </c>
      <c r="AQ77" s="3" t="s">
        <v>34</v>
      </c>
      <c r="AR77" s="1">
        <v>359.411</v>
      </c>
      <c r="AS77" s="1">
        <v>20.615731110193298</v>
      </c>
      <c r="AT77" s="1">
        <v>2.4618242895484501E-2</v>
      </c>
      <c r="AU77" s="3">
        <v>249.28399999999999</v>
      </c>
      <c r="AV77" s="3">
        <v>13.313667774095</v>
      </c>
      <c r="AW77" s="3">
        <v>1.92691831232677E-2</v>
      </c>
      <c r="AX77" s="1">
        <v>28.032</v>
      </c>
      <c r="AY77" s="1">
        <v>83.844880219249006</v>
      </c>
      <c r="AZ77" s="1">
        <v>6.5541430445694203E-3</v>
      </c>
      <c r="BA77" s="3">
        <v>0</v>
      </c>
      <c r="BB77" s="3" t="s">
        <v>46</v>
      </c>
      <c r="BC77" s="3">
        <v>0</v>
      </c>
      <c r="BD77" s="1">
        <v>42.045999999999999</v>
      </c>
      <c r="BE77" s="1">
        <v>44.620098675599102</v>
      </c>
      <c r="BF77" s="1">
        <v>5.9042327383557599E-3</v>
      </c>
      <c r="BG77" s="3">
        <v>5.0049999999999999</v>
      </c>
      <c r="BH77" s="3">
        <v>169.967317119759</v>
      </c>
      <c r="BI77" s="3">
        <v>3.2017309741103001E-3</v>
      </c>
    </row>
    <row r="78" spans="1:61" x14ac:dyDescent="0.25">
      <c r="A78" s="5"/>
      <c r="B78" s="5" t="b">
        <v>0</v>
      </c>
      <c r="C78" s="5" t="s">
        <v>129</v>
      </c>
      <c r="D78" s="6">
        <v>43420.6577777778</v>
      </c>
      <c r="E78" s="2" t="s">
        <v>28</v>
      </c>
      <c r="F78" s="3" t="s">
        <v>158</v>
      </c>
      <c r="G78" s="5" t="s">
        <v>131</v>
      </c>
      <c r="H78" s="1">
        <v>1073.259</v>
      </c>
      <c r="I78" s="1">
        <v>12.5067146658524</v>
      </c>
      <c r="J78" s="1" t="s">
        <v>34</v>
      </c>
      <c r="K78" s="3">
        <v>11999.647000000001</v>
      </c>
      <c r="L78" s="3">
        <v>4.3114132125608</v>
      </c>
      <c r="M78" s="3" t="s">
        <v>34</v>
      </c>
      <c r="N78" s="1">
        <v>4374360.7850000001</v>
      </c>
      <c r="O78" s="1">
        <v>0.52129751925687795</v>
      </c>
      <c r="P78" s="1" t="s">
        <v>34</v>
      </c>
      <c r="Q78" s="3">
        <v>26958.624</v>
      </c>
      <c r="R78" s="3">
        <v>2.46615417305591</v>
      </c>
      <c r="S78" s="3" t="s">
        <v>34</v>
      </c>
      <c r="T78" s="1">
        <v>10687.39</v>
      </c>
      <c r="U78" s="1">
        <v>14.2494172703147</v>
      </c>
      <c r="V78" s="1" t="s">
        <v>34</v>
      </c>
      <c r="W78" s="3">
        <v>214.24600000000001</v>
      </c>
      <c r="X78" s="3">
        <v>31.4786003617596</v>
      </c>
      <c r="Y78" s="3" t="s">
        <v>34</v>
      </c>
      <c r="Z78" s="1">
        <v>2597.1390000000001</v>
      </c>
      <c r="AA78" s="1">
        <v>7.2568653386459498</v>
      </c>
      <c r="AB78" s="1">
        <v>4.5827317291375402E-2</v>
      </c>
      <c r="AC78" s="3">
        <v>185409.269</v>
      </c>
      <c r="AD78" s="3">
        <v>1.38741295299036</v>
      </c>
      <c r="AE78" s="3">
        <v>1.5222666022122799</v>
      </c>
      <c r="AF78" s="1">
        <v>140.161</v>
      </c>
      <c r="AG78" s="1">
        <v>24.744910537327002</v>
      </c>
      <c r="AH78" s="1" t="s">
        <v>34</v>
      </c>
      <c r="AI78" s="3">
        <v>7.0069999999999997</v>
      </c>
      <c r="AJ78" s="3">
        <v>135.52618543578799</v>
      </c>
      <c r="AK78" s="3">
        <v>1.3320303298401899E-5</v>
      </c>
      <c r="AL78" s="1">
        <v>1453.72</v>
      </c>
      <c r="AM78" s="1">
        <v>9.5691909833270206</v>
      </c>
      <c r="AN78" s="1" t="s">
        <v>34</v>
      </c>
      <c r="AO78" s="3">
        <v>99.113</v>
      </c>
      <c r="AP78" s="3">
        <v>41.905463376072603</v>
      </c>
      <c r="AQ78" s="3" t="s">
        <v>34</v>
      </c>
      <c r="AR78" s="1">
        <v>925824.429</v>
      </c>
      <c r="AS78" s="1">
        <v>0.77539133465769905</v>
      </c>
      <c r="AT78" s="1">
        <v>63.4153397411188</v>
      </c>
      <c r="AU78" s="3">
        <v>789675.74399999995</v>
      </c>
      <c r="AV78" s="3">
        <v>0.773964414352865</v>
      </c>
      <c r="AW78" s="3">
        <v>61.040445913651403</v>
      </c>
      <c r="AX78" s="1">
        <v>207689.30799999999</v>
      </c>
      <c r="AY78" s="1">
        <v>0.91337126617617503</v>
      </c>
      <c r="AZ78" s="1">
        <v>48.559697255266698</v>
      </c>
      <c r="BA78" s="3">
        <v>41776.084000000003</v>
      </c>
      <c r="BB78" s="3">
        <v>1.34705950560266</v>
      </c>
      <c r="BC78" s="3">
        <v>45.012406724376298</v>
      </c>
      <c r="BD78" s="1">
        <v>345885.82699999999</v>
      </c>
      <c r="BE78" s="1">
        <v>0.62474275406466895</v>
      </c>
      <c r="BF78" s="1">
        <v>48.570385375699402</v>
      </c>
      <c r="BG78" s="3">
        <v>69796.510999999999</v>
      </c>
      <c r="BH78" s="3">
        <v>2.2089989253795199</v>
      </c>
      <c r="BI78" s="3">
        <v>44.649280949756402</v>
      </c>
    </row>
    <row r="79" spans="1:61" x14ac:dyDescent="0.25">
      <c r="A79" s="5"/>
      <c r="B79" s="5" t="b">
        <v>0</v>
      </c>
      <c r="C79" s="5" t="s">
        <v>68</v>
      </c>
      <c r="D79" s="6">
        <v>43420.6613657407</v>
      </c>
      <c r="E79" s="2" t="s">
        <v>28</v>
      </c>
      <c r="F79" s="3" t="s">
        <v>158</v>
      </c>
      <c r="G79" s="5" t="s">
        <v>39</v>
      </c>
      <c r="H79" s="1">
        <v>855.98900000000003</v>
      </c>
      <c r="I79" s="1">
        <v>15.1121038949375</v>
      </c>
      <c r="J79" s="1" t="s">
        <v>34</v>
      </c>
      <c r="K79" s="3">
        <v>8089.4530000000004</v>
      </c>
      <c r="L79" s="3">
        <v>3.9869128332260702</v>
      </c>
      <c r="M79" s="3" t="s">
        <v>34</v>
      </c>
      <c r="N79" s="1">
        <v>4352747.6720000003</v>
      </c>
      <c r="O79" s="1">
        <v>0.62174194609046496</v>
      </c>
      <c r="P79" s="1" t="s">
        <v>34</v>
      </c>
      <c r="Q79" s="3">
        <v>19797.300999999999</v>
      </c>
      <c r="R79" s="3">
        <v>3.66414249986894</v>
      </c>
      <c r="S79" s="3" t="s">
        <v>34</v>
      </c>
      <c r="T79" s="1">
        <v>7751.4709999999995</v>
      </c>
      <c r="U79" s="1">
        <v>3.5269655584403199</v>
      </c>
      <c r="V79" s="1" t="s">
        <v>34</v>
      </c>
      <c r="W79" s="3">
        <v>189.21600000000001</v>
      </c>
      <c r="X79" s="3">
        <v>28.159469605664899</v>
      </c>
      <c r="Y79" s="3" t="s">
        <v>34</v>
      </c>
      <c r="Z79" s="1">
        <v>612.70699999999999</v>
      </c>
      <c r="AA79" s="1">
        <v>16.535483080459599</v>
      </c>
      <c r="AB79" s="1" t="s">
        <v>34</v>
      </c>
      <c r="AC79" s="3">
        <v>563.65099999999995</v>
      </c>
      <c r="AD79" s="3">
        <v>19.691358070629601</v>
      </c>
      <c r="AE79" s="3" t="s">
        <v>34</v>
      </c>
      <c r="AF79" s="1">
        <v>68.078000000000003</v>
      </c>
      <c r="AG79" s="1">
        <v>47.427189185298303</v>
      </c>
      <c r="AH79" s="1" t="s">
        <v>34</v>
      </c>
      <c r="AI79" s="3">
        <v>1.0009999999999999</v>
      </c>
      <c r="AJ79" s="3">
        <v>316.22776601683802</v>
      </c>
      <c r="AK79" s="3" t="s">
        <v>34</v>
      </c>
      <c r="AL79" s="1">
        <v>617.72199999999998</v>
      </c>
      <c r="AM79" s="1">
        <v>18.794010763233999</v>
      </c>
      <c r="AN79" s="1" t="s">
        <v>34</v>
      </c>
      <c r="AO79" s="3">
        <v>1.0009999999999999</v>
      </c>
      <c r="AP79" s="3">
        <v>316.22776601683802</v>
      </c>
      <c r="AQ79" s="3" t="s">
        <v>34</v>
      </c>
      <c r="AR79" s="1">
        <v>387.44900000000001</v>
      </c>
      <c r="AS79" s="1">
        <v>10.2691506677207</v>
      </c>
      <c r="AT79" s="1">
        <v>2.6538735852860901E-2</v>
      </c>
      <c r="AU79" s="3">
        <v>239.274</v>
      </c>
      <c r="AV79" s="3">
        <v>25.976693480661499</v>
      </c>
      <c r="AW79" s="3">
        <v>1.84954289992008E-2</v>
      </c>
      <c r="AX79" s="1">
        <v>16.015999999999998</v>
      </c>
      <c r="AY79" s="1">
        <v>89.365044123030103</v>
      </c>
      <c r="AZ79" s="1">
        <v>3.74469017557876E-3</v>
      </c>
      <c r="BA79" s="3">
        <v>2.0019999999999998</v>
      </c>
      <c r="BB79" s="3">
        <v>210.81851067789199</v>
      </c>
      <c r="BC79" s="3">
        <v>2.15709156133929E-3</v>
      </c>
      <c r="BD79" s="1">
        <v>30.033000000000001</v>
      </c>
      <c r="BE79" s="1">
        <v>62.863353934361598</v>
      </c>
      <c r="BF79" s="1">
        <v>4.2173291592788502E-3</v>
      </c>
      <c r="BG79" s="3">
        <v>15.016</v>
      </c>
      <c r="BH79" s="3">
        <v>105.418615897837</v>
      </c>
      <c r="BI79" s="3">
        <v>9.6058326288192501E-3</v>
      </c>
    </row>
    <row r="80" spans="1:61" x14ac:dyDescent="0.25">
      <c r="A80" s="5"/>
      <c r="B80" s="5" t="b">
        <v>0</v>
      </c>
      <c r="C80" s="5" t="s">
        <v>86</v>
      </c>
      <c r="D80" s="6">
        <v>43420.664953703701</v>
      </c>
      <c r="E80" s="2" t="s">
        <v>28</v>
      </c>
      <c r="F80" s="3" t="s">
        <v>158</v>
      </c>
      <c r="G80" s="5" t="s">
        <v>62</v>
      </c>
      <c r="H80" s="1">
        <v>1076.2560000000001</v>
      </c>
      <c r="I80" s="1">
        <v>9.70943191478659</v>
      </c>
      <c r="J80" s="1" t="s">
        <v>34</v>
      </c>
      <c r="K80" s="3">
        <v>13013.352000000001</v>
      </c>
      <c r="L80" s="3">
        <v>3.9180604350771802</v>
      </c>
      <c r="M80" s="3" t="s">
        <v>34</v>
      </c>
      <c r="N80" s="1">
        <v>4361503.1469999999</v>
      </c>
      <c r="O80" s="1">
        <v>0.52927847686289897</v>
      </c>
      <c r="P80" s="1" t="s">
        <v>34</v>
      </c>
      <c r="Q80" s="3">
        <v>23939.596000000001</v>
      </c>
      <c r="R80" s="3">
        <v>3.6555061559054698</v>
      </c>
      <c r="S80" s="3" t="s">
        <v>34</v>
      </c>
      <c r="T80" s="1">
        <v>9102.634</v>
      </c>
      <c r="U80" s="1">
        <v>5.3337094041886397</v>
      </c>
      <c r="V80" s="1" t="s">
        <v>34</v>
      </c>
      <c r="W80" s="3">
        <v>273.31200000000001</v>
      </c>
      <c r="X80" s="3">
        <v>39.642684901267202</v>
      </c>
      <c r="Y80" s="3" t="s">
        <v>34</v>
      </c>
      <c r="Z80" s="1">
        <v>2558.0990000000002</v>
      </c>
      <c r="AA80" s="1">
        <v>8.6989532299051398</v>
      </c>
      <c r="AB80" s="1">
        <v>4.4024234111174503E-2</v>
      </c>
      <c r="AC80" s="3">
        <v>103499.234</v>
      </c>
      <c r="AD80" s="3">
        <v>0.99056023883636801</v>
      </c>
      <c r="AE80" s="3">
        <v>0.83270497325749804</v>
      </c>
      <c r="AF80" s="1">
        <v>160.18600000000001</v>
      </c>
      <c r="AG80" s="1">
        <v>30.903107114638999</v>
      </c>
      <c r="AH80" s="1" t="s">
        <v>34</v>
      </c>
      <c r="AI80" s="3">
        <v>6.0060000000000002</v>
      </c>
      <c r="AJ80" s="3">
        <v>161.01529717988299</v>
      </c>
      <c r="AK80" s="3" t="s">
        <v>34</v>
      </c>
      <c r="AL80" s="1">
        <v>1500.7929999999999</v>
      </c>
      <c r="AM80" s="1">
        <v>7.4256464312535897</v>
      </c>
      <c r="AN80" s="1" t="s">
        <v>34</v>
      </c>
      <c r="AO80" s="3">
        <v>92.106999999999999</v>
      </c>
      <c r="AP80" s="3">
        <v>37.9350139386612</v>
      </c>
      <c r="AQ80" s="3" t="s">
        <v>34</v>
      </c>
      <c r="AR80" s="1">
        <v>915436.95299999998</v>
      </c>
      <c r="AS80" s="1">
        <v>0.83958820127273404</v>
      </c>
      <c r="AT80" s="1">
        <v>62.703838403544196</v>
      </c>
      <c r="AU80" s="3">
        <v>786303.179</v>
      </c>
      <c r="AV80" s="3">
        <v>1.0453449919158</v>
      </c>
      <c r="AW80" s="3">
        <v>60.7797529988229</v>
      </c>
      <c r="AX80" s="1">
        <v>201390.57699999999</v>
      </c>
      <c r="AY80" s="1">
        <v>1.0196798588304099</v>
      </c>
      <c r="AZ80" s="1">
        <v>47.086995201425999</v>
      </c>
      <c r="BA80" s="3">
        <v>40611.851000000002</v>
      </c>
      <c r="BB80" s="3">
        <v>1.31459647244821</v>
      </c>
      <c r="BC80" s="3">
        <v>43.7579825586756</v>
      </c>
      <c r="BD80" s="1">
        <v>334018.12300000002</v>
      </c>
      <c r="BE80" s="1">
        <v>0.87661668797500603</v>
      </c>
      <c r="BF80" s="1">
        <v>46.903884721988803</v>
      </c>
      <c r="BG80" s="3">
        <v>68735.020999999993</v>
      </c>
      <c r="BH80" s="3">
        <v>2.1690274376224399</v>
      </c>
      <c r="BI80" s="3">
        <v>43.970238909454999</v>
      </c>
    </row>
    <row r="81" spans="1:61" x14ac:dyDescent="0.25">
      <c r="A81" s="5"/>
      <c r="B81" s="5" t="b">
        <v>0</v>
      </c>
      <c r="C81" s="5" t="s">
        <v>81</v>
      </c>
      <c r="D81" s="6">
        <v>43420.668541666702</v>
      </c>
      <c r="E81" s="2" t="s">
        <v>28</v>
      </c>
      <c r="F81" s="3" t="s">
        <v>158</v>
      </c>
      <c r="G81" s="5" t="s">
        <v>39</v>
      </c>
      <c r="H81" s="1">
        <v>791.91300000000001</v>
      </c>
      <c r="I81" s="1">
        <v>11.670211170211299</v>
      </c>
      <c r="J81" s="1" t="s">
        <v>34</v>
      </c>
      <c r="K81" s="3">
        <v>8243.2270000000008</v>
      </c>
      <c r="L81" s="3">
        <v>3.5056066933747498</v>
      </c>
      <c r="M81" s="3" t="s">
        <v>34</v>
      </c>
      <c r="N81" s="1">
        <v>4325117.5439999998</v>
      </c>
      <c r="O81" s="1">
        <v>0.55890234713815101</v>
      </c>
      <c r="P81" s="1" t="s">
        <v>34</v>
      </c>
      <c r="Q81" s="3">
        <v>19850.358</v>
      </c>
      <c r="R81" s="3">
        <v>2.7469884182197299</v>
      </c>
      <c r="S81" s="3" t="s">
        <v>34</v>
      </c>
      <c r="T81" s="1">
        <v>7636.2790000000005</v>
      </c>
      <c r="U81" s="1">
        <v>4.4644794873892399</v>
      </c>
      <c r="V81" s="1" t="s">
        <v>34</v>
      </c>
      <c r="W81" s="3">
        <v>208.24</v>
      </c>
      <c r="X81" s="3">
        <v>21.115409090115801</v>
      </c>
      <c r="Y81" s="3" t="s">
        <v>34</v>
      </c>
      <c r="Z81" s="1">
        <v>640.73599999999999</v>
      </c>
      <c r="AA81" s="1">
        <v>12.1038566202435</v>
      </c>
      <c r="AB81" s="1" t="s">
        <v>34</v>
      </c>
      <c r="AC81" s="3">
        <v>557.64499999999998</v>
      </c>
      <c r="AD81" s="3">
        <v>19.151529468066101</v>
      </c>
      <c r="AE81" s="3" t="s">
        <v>34</v>
      </c>
      <c r="AF81" s="1">
        <v>49.054000000000002</v>
      </c>
      <c r="AG81" s="1">
        <v>46.591151712200499</v>
      </c>
      <c r="AH81" s="1" t="s">
        <v>34</v>
      </c>
      <c r="AI81" s="3">
        <v>4.0039999999999996</v>
      </c>
      <c r="AJ81" s="3">
        <v>174.80147469502501</v>
      </c>
      <c r="AK81" s="3" t="s">
        <v>34</v>
      </c>
      <c r="AL81" s="1">
        <v>559.654</v>
      </c>
      <c r="AM81" s="1">
        <v>14.6667165328686</v>
      </c>
      <c r="AN81" s="1" t="s">
        <v>34</v>
      </c>
      <c r="AO81" s="3">
        <v>0</v>
      </c>
      <c r="AP81" s="3" t="s">
        <v>46</v>
      </c>
      <c r="AQ81" s="3" t="s">
        <v>34</v>
      </c>
      <c r="AR81" s="1">
        <v>301.34300000000002</v>
      </c>
      <c r="AS81" s="1">
        <v>20.981713122457499</v>
      </c>
      <c r="AT81" s="1">
        <v>2.0640812798868102E-2</v>
      </c>
      <c r="AU81" s="3">
        <v>253.28800000000001</v>
      </c>
      <c r="AV81" s="3">
        <v>27.577735905510298</v>
      </c>
      <c r="AW81" s="3">
        <v>1.9578684772894501E-2</v>
      </c>
      <c r="AX81" s="1">
        <v>35.037999999999997</v>
      </c>
      <c r="AY81" s="1">
        <v>85.454203693333497</v>
      </c>
      <c r="AZ81" s="1">
        <v>8.1922111870584794E-3</v>
      </c>
      <c r="BA81" s="3">
        <v>3.0030000000000001</v>
      </c>
      <c r="BB81" s="3">
        <v>224.98285257018401</v>
      </c>
      <c r="BC81" s="3">
        <v>3.2356373420089398E-3</v>
      </c>
      <c r="BD81" s="1">
        <v>36.042000000000002</v>
      </c>
      <c r="BE81" s="1">
        <v>73.145800871235593</v>
      </c>
      <c r="BF81" s="1">
        <v>5.0611320067501901E-3</v>
      </c>
      <c r="BG81" s="3">
        <v>10.010999999999999</v>
      </c>
      <c r="BH81" s="3">
        <v>141.43077553601401</v>
      </c>
      <c r="BI81" s="3">
        <v>6.4041016547089404E-3</v>
      </c>
    </row>
    <row r="82" spans="1:61" x14ac:dyDescent="0.25">
      <c r="A82" s="5"/>
      <c r="B82" s="5" t="b">
        <v>0</v>
      </c>
      <c r="C82" s="5" t="s">
        <v>185</v>
      </c>
      <c r="D82" s="6">
        <v>43420.6721412037</v>
      </c>
      <c r="E82" s="2" t="s">
        <v>28</v>
      </c>
      <c r="F82" s="3" t="s">
        <v>158</v>
      </c>
      <c r="G82" s="5" t="s">
        <v>3</v>
      </c>
      <c r="H82" s="1">
        <v>1457.711</v>
      </c>
      <c r="I82" s="1">
        <v>11.2260841143445</v>
      </c>
      <c r="J82" s="1" t="s">
        <v>34</v>
      </c>
      <c r="K82" s="3">
        <v>18452.32</v>
      </c>
      <c r="L82" s="3">
        <v>3.4794437266775899</v>
      </c>
      <c r="M82" s="3" t="s">
        <v>34</v>
      </c>
      <c r="N82" s="1">
        <v>4388869.2139999997</v>
      </c>
      <c r="O82" s="1">
        <v>0.345540047878724</v>
      </c>
      <c r="P82" s="1" t="s">
        <v>34</v>
      </c>
      <c r="Q82" s="3">
        <v>22883.361000000001</v>
      </c>
      <c r="R82" s="3">
        <v>3.1336709678354402</v>
      </c>
      <c r="S82" s="3" t="s">
        <v>34</v>
      </c>
      <c r="T82" s="1">
        <v>8975.67</v>
      </c>
      <c r="U82" s="1">
        <v>5.3053884203741903</v>
      </c>
      <c r="V82" s="1" t="s">
        <v>34</v>
      </c>
      <c r="W82" s="3">
        <v>248.28399999999999</v>
      </c>
      <c r="X82" s="3">
        <v>39.362159337040197</v>
      </c>
      <c r="Y82" s="3" t="s">
        <v>34</v>
      </c>
      <c r="Z82" s="1">
        <v>2630.18</v>
      </c>
      <c r="AA82" s="1">
        <v>7.9228467613427602</v>
      </c>
      <c r="AB82" s="1">
        <v>4.7353333463430201E-2</v>
      </c>
      <c r="AC82" s="3">
        <v>89395.29</v>
      </c>
      <c r="AD82" s="3">
        <v>1.5418654435699399</v>
      </c>
      <c r="AE82" s="3">
        <v>0.71397057643631401</v>
      </c>
      <c r="AF82" s="1">
        <v>113.128</v>
      </c>
      <c r="AG82" s="1">
        <v>30.954026440076799</v>
      </c>
      <c r="AH82" s="1" t="s">
        <v>34</v>
      </c>
      <c r="AI82" s="3">
        <v>13.013999999999999</v>
      </c>
      <c r="AJ82" s="3">
        <v>102.89344721583301</v>
      </c>
      <c r="AK82" s="3">
        <v>9.3255430085115797E-5</v>
      </c>
      <c r="AL82" s="1">
        <v>1835.213</v>
      </c>
      <c r="AM82" s="1">
        <v>12.617572738802</v>
      </c>
      <c r="AN82" s="1" t="s">
        <v>34</v>
      </c>
      <c r="AO82" s="3">
        <v>63.073</v>
      </c>
      <c r="AP82" s="3">
        <v>51.329872243984902</v>
      </c>
      <c r="AQ82" s="3" t="s">
        <v>34</v>
      </c>
      <c r="AR82" s="1">
        <v>923854.91700000002</v>
      </c>
      <c r="AS82" s="1">
        <v>0.897859429394955</v>
      </c>
      <c r="AT82" s="1">
        <v>63.280435898994902</v>
      </c>
      <c r="AU82" s="3">
        <v>787416.43700000003</v>
      </c>
      <c r="AV82" s="3">
        <v>0.82548104365658104</v>
      </c>
      <c r="AW82" s="3">
        <v>60.865805742943799</v>
      </c>
      <c r="AX82" s="1">
        <v>201734.33900000001</v>
      </c>
      <c r="AY82" s="1">
        <v>1.45777179837675</v>
      </c>
      <c r="AZ82" s="1">
        <v>47.167369963172803</v>
      </c>
      <c r="BA82" s="3">
        <v>40214.550999999999</v>
      </c>
      <c r="BB82" s="3">
        <v>2.0079134431344601</v>
      </c>
      <c r="BC82" s="3">
        <v>43.329904398176097</v>
      </c>
      <c r="BD82" s="1">
        <v>335315.60800000001</v>
      </c>
      <c r="BE82" s="1">
        <v>0.95754305565339604</v>
      </c>
      <c r="BF82" s="1">
        <v>47.086081682806103</v>
      </c>
      <c r="BG82" s="3">
        <v>68437.070000000007</v>
      </c>
      <c r="BH82" s="3">
        <v>0.90051361686667797</v>
      </c>
      <c r="BI82" s="3">
        <v>43.779637721549499</v>
      </c>
    </row>
    <row r="83" spans="1:61" x14ac:dyDescent="0.25">
      <c r="A83" s="5"/>
      <c r="B83" s="5" t="b">
        <v>0</v>
      </c>
      <c r="C83" s="5" t="s">
        <v>137</v>
      </c>
      <c r="D83" s="6">
        <v>43420.675740740699</v>
      </c>
      <c r="E83" s="2" t="s">
        <v>28</v>
      </c>
      <c r="F83" s="3" t="s">
        <v>158</v>
      </c>
      <c r="G83" s="5" t="s">
        <v>39</v>
      </c>
      <c r="H83" s="1">
        <v>815.94100000000003</v>
      </c>
      <c r="I83" s="1">
        <v>18.584047695956599</v>
      </c>
      <c r="J83" s="1" t="s">
        <v>34</v>
      </c>
      <c r="K83" s="3">
        <v>7929.7439999999997</v>
      </c>
      <c r="L83" s="3">
        <v>5.4830368606607403</v>
      </c>
      <c r="M83" s="3" t="s">
        <v>34</v>
      </c>
      <c r="N83" s="1">
        <v>4276457.2910000002</v>
      </c>
      <c r="O83" s="1">
        <v>0.457252917394248</v>
      </c>
      <c r="P83" s="1" t="s">
        <v>34</v>
      </c>
      <c r="Q83" s="3">
        <v>19935.507000000001</v>
      </c>
      <c r="R83" s="3">
        <v>2.87066444928882</v>
      </c>
      <c r="S83" s="3" t="s">
        <v>34</v>
      </c>
      <c r="T83" s="1">
        <v>7672.3860000000004</v>
      </c>
      <c r="U83" s="1">
        <v>3.6471341058281799</v>
      </c>
      <c r="V83" s="1" t="s">
        <v>34</v>
      </c>
      <c r="W83" s="3">
        <v>198.227</v>
      </c>
      <c r="X83" s="3">
        <v>32.365438301229403</v>
      </c>
      <c r="Y83" s="3" t="s">
        <v>34</v>
      </c>
      <c r="Z83" s="1">
        <v>572.66099999999994</v>
      </c>
      <c r="AA83" s="1">
        <v>14.5768464676142</v>
      </c>
      <c r="AB83" s="1" t="s">
        <v>34</v>
      </c>
      <c r="AC83" s="3">
        <v>540.61900000000003</v>
      </c>
      <c r="AD83" s="3">
        <v>16.7007179236242</v>
      </c>
      <c r="AE83" s="3" t="s">
        <v>34</v>
      </c>
      <c r="AF83" s="1">
        <v>70.082999999999998</v>
      </c>
      <c r="AG83" s="1">
        <v>53.451231577180003</v>
      </c>
      <c r="AH83" s="1" t="s">
        <v>34</v>
      </c>
      <c r="AI83" s="3">
        <v>1.0009999999999999</v>
      </c>
      <c r="AJ83" s="3">
        <v>316.22776601683802</v>
      </c>
      <c r="AK83" s="3" t="s">
        <v>34</v>
      </c>
      <c r="AL83" s="1">
        <v>516.59400000000005</v>
      </c>
      <c r="AM83" s="1">
        <v>18.070171610115001</v>
      </c>
      <c r="AN83" s="1" t="s">
        <v>34</v>
      </c>
      <c r="AO83" s="3">
        <v>3.0030000000000001</v>
      </c>
      <c r="AP83" s="3">
        <v>161.01529717988299</v>
      </c>
      <c r="AQ83" s="3" t="s">
        <v>34</v>
      </c>
      <c r="AR83" s="1">
        <v>354.411</v>
      </c>
      <c r="AS83" s="1">
        <v>28.906263230579899</v>
      </c>
      <c r="AT83" s="1">
        <v>2.42757625193207E-2</v>
      </c>
      <c r="AU83" s="3">
        <v>236.26900000000001</v>
      </c>
      <c r="AV83" s="3">
        <v>11.157561508795601</v>
      </c>
      <c r="AW83" s="3">
        <v>1.8263148165752099E-2</v>
      </c>
      <c r="AX83" s="1">
        <v>30.033999999999999</v>
      </c>
      <c r="AY83" s="1">
        <v>76.984201493537597</v>
      </c>
      <c r="AZ83" s="1">
        <v>7.0222293165167699E-3</v>
      </c>
      <c r="BA83" s="3">
        <v>3.0030000000000001</v>
      </c>
      <c r="BB83" s="3">
        <v>224.98285257018401</v>
      </c>
      <c r="BC83" s="3">
        <v>3.2356373420089398E-3</v>
      </c>
      <c r="BD83" s="1">
        <v>40.045999999999999</v>
      </c>
      <c r="BE83" s="1">
        <v>40.828907603460102</v>
      </c>
      <c r="BF83" s="1">
        <v>5.6233863920514401E-3</v>
      </c>
      <c r="BG83" s="3">
        <v>1.0009999999999999</v>
      </c>
      <c r="BH83" s="3">
        <v>316.22776601683802</v>
      </c>
      <c r="BI83" s="3">
        <v>6.4034619482206102E-4</v>
      </c>
    </row>
    <row r="84" spans="1:61" x14ac:dyDescent="0.25">
      <c r="A84" s="5"/>
      <c r="B84" s="5" t="b">
        <v>0</v>
      </c>
      <c r="C84" s="5" t="s">
        <v>70</v>
      </c>
      <c r="D84" s="6">
        <v>43420.679340277798</v>
      </c>
      <c r="E84" s="2" t="s">
        <v>28</v>
      </c>
      <c r="F84" s="3" t="s">
        <v>158</v>
      </c>
      <c r="G84" s="5" t="s">
        <v>180</v>
      </c>
      <c r="H84" s="1">
        <v>966.125</v>
      </c>
      <c r="I84" s="1">
        <v>16.423307930373699</v>
      </c>
      <c r="J84" s="1" t="s">
        <v>34</v>
      </c>
      <c r="K84" s="3">
        <v>10892.71</v>
      </c>
      <c r="L84" s="3">
        <v>4.03028966443744</v>
      </c>
      <c r="M84" s="3" t="s">
        <v>34</v>
      </c>
      <c r="N84" s="1">
        <v>4302040.8880000003</v>
      </c>
      <c r="O84" s="1">
        <v>0.70374210747018495</v>
      </c>
      <c r="P84" s="1" t="s">
        <v>34</v>
      </c>
      <c r="Q84" s="3">
        <v>24105.325000000001</v>
      </c>
      <c r="R84" s="3">
        <v>1.9217830439333301</v>
      </c>
      <c r="S84" s="3" t="s">
        <v>34</v>
      </c>
      <c r="T84" s="1">
        <v>9177.7569999999996</v>
      </c>
      <c r="U84" s="1">
        <v>3.52536558688442</v>
      </c>
      <c r="V84" s="1" t="s">
        <v>34</v>
      </c>
      <c r="W84" s="3">
        <v>243.27600000000001</v>
      </c>
      <c r="X84" s="3">
        <v>23.12193372802</v>
      </c>
      <c r="Y84" s="3" t="s">
        <v>34</v>
      </c>
      <c r="Z84" s="1">
        <v>2516.0129999999999</v>
      </c>
      <c r="AA84" s="1">
        <v>13.9013366491372</v>
      </c>
      <c r="AB84" s="1">
        <v>4.2080469799649502E-2</v>
      </c>
      <c r="AC84" s="3">
        <v>66738.634999999995</v>
      </c>
      <c r="AD84" s="3">
        <v>1.73031125279464</v>
      </c>
      <c r="AE84" s="3">
        <v>0.52323497330213697</v>
      </c>
      <c r="AF84" s="1">
        <v>111.128</v>
      </c>
      <c r="AG84" s="1">
        <v>29.2538635553299</v>
      </c>
      <c r="AH84" s="1" t="s">
        <v>34</v>
      </c>
      <c r="AI84" s="3">
        <v>10.01</v>
      </c>
      <c r="AJ84" s="3">
        <v>105.409255338946</v>
      </c>
      <c r="AK84" s="3">
        <v>5.3281213193607801E-5</v>
      </c>
      <c r="AL84" s="1">
        <v>3398.248</v>
      </c>
      <c r="AM84" s="1">
        <v>7.47685202573025</v>
      </c>
      <c r="AN84" s="1" t="s">
        <v>34</v>
      </c>
      <c r="AO84" s="3">
        <v>76.088999999999999</v>
      </c>
      <c r="AP84" s="3">
        <v>65.997175363318107</v>
      </c>
      <c r="AQ84" s="3" t="s">
        <v>34</v>
      </c>
      <c r="AR84" s="1">
        <v>919079.74899999995</v>
      </c>
      <c r="AS84" s="1">
        <v>0.77315757886353598</v>
      </c>
      <c r="AT84" s="1">
        <v>62.953355632417797</v>
      </c>
      <c r="AU84" s="3">
        <v>786299.71200000006</v>
      </c>
      <c r="AV84" s="3">
        <v>0.74963942556526297</v>
      </c>
      <c r="AW84" s="3">
        <v>60.7794850062606</v>
      </c>
      <c r="AX84" s="1">
        <v>199107.636</v>
      </c>
      <c r="AY84" s="1">
        <v>0.96722080638205699</v>
      </c>
      <c r="AZ84" s="1">
        <v>46.553222303441103</v>
      </c>
      <c r="BA84" s="3">
        <v>39880.423999999999</v>
      </c>
      <c r="BB84" s="3">
        <v>1.97752561751915</v>
      </c>
      <c r="BC84" s="3">
        <v>42.969893143373099</v>
      </c>
      <c r="BD84" s="1">
        <v>331317.66399999999</v>
      </c>
      <c r="BE84" s="1">
        <v>1.35465364749571</v>
      </c>
      <c r="BF84" s="1">
        <v>46.524677700241497</v>
      </c>
      <c r="BG84" s="3">
        <v>67051.593999999997</v>
      </c>
      <c r="BH84" s="3">
        <v>1.4710674108489901</v>
      </c>
      <c r="BI84" s="3">
        <v>42.893339734918797</v>
      </c>
    </row>
    <row r="85" spans="1:61" x14ac:dyDescent="0.25">
      <c r="A85" s="5"/>
      <c r="B85" s="5" t="b">
        <v>0</v>
      </c>
      <c r="C85" s="5" t="s">
        <v>20</v>
      </c>
      <c r="D85" s="6">
        <v>43420.682928240698</v>
      </c>
      <c r="E85" s="2" t="s">
        <v>28</v>
      </c>
      <c r="F85" s="3" t="s">
        <v>158</v>
      </c>
      <c r="G85" s="5" t="s">
        <v>39</v>
      </c>
      <c r="H85" s="1">
        <v>781.90599999999995</v>
      </c>
      <c r="I85" s="1">
        <v>13.5166768357881</v>
      </c>
      <c r="J85" s="1" t="s">
        <v>34</v>
      </c>
      <c r="K85" s="3">
        <v>8071.9610000000002</v>
      </c>
      <c r="L85" s="3">
        <v>2.8098144691094999</v>
      </c>
      <c r="M85" s="3" t="s">
        <v>34</v>
      </c>
      <c r="N85" s="1">
        <v>4326709.1339999996</v>
      </c>
      <c r="O85" s="1">
        <v>1.04517082498363</v>
      </c>
      <c r="P85" s="1" t="s">
        <v>34</v>
      </c>
      <c r="Q85" s="3">
        <v>20321.476999999999</v>
      </c>
      <c r="R85" s="3">
        <v>3.0584261972228299</v>
      </c>
      <c r="S85" s="3" t="s">
        <v>34</v>
      </c>
      <c r="T85" s="1">
        <v>7813.5450000000001</v>
      </c>
      <c r="U85" s="1">
        <v>3.80451192127639</v>
      </c>
      <c r="V85" s="1" t="s">
        <v>34</v>
      </c>
      <c r="W85" s="3">
        <v>202.23099999999999</v>
      </c>
      <c r="X85" s="3">
        <v>25.966660867620799</v>
      </c>
      <c r="Y85" s="3" t="s">
        <v>34</v>
      </c>
      <c r="Z85" s="1">
        <v>604.69600000000003</v>
      </c>
      <c r="AA85" s="1">
        <v>13.387127894045401</v>
      </c>
      <c r="AB85" s="1" t="s">
        <v>34</v>
      </c>
      <c r="AC85" s="3">
        <v>548.63499999999999</v>
      </c>
      <c r="AD85" s="3">
        <v>9.7627078201782709</v>
      </c>
      <c r="AE85" s="3" t="s">
        <v>34</v>
      </c>
      <c r="AF85" s="1">
        <v>58.066000000000003</v>
      </c>
      <c r="AG85" s="1">
        <v>47.251221263900902</v>
      </c>
      <c r="AH85" s="1" t="s">
        <v>34</v>
      </c>
      <c r="AI85" s="3">
        <v>0</v>
      </c>
      <c r="AJ85" s="3" t="s">
        <v>46</v>
      </c>
      <c r="AK85" s="3" t="s">
        <v>34</v>
      </c>
      <c r="AL85" s="1">
        <v>540.62599999999998</v>
      </c>
      <c r="AM85" s="1">
        <v>10.904396765237101</v>
      </c>
      <c r="AN85" s="1" t="s">
        <v>34</v>
      </c>
      <c r="AO85" s="3">
        <v>6.0060000000000002</v>
      </c>
      <c r="AP85" s="3">
        <v>179.16128329552299</v>
      </c>
      <c r="AQ85" s="3" t="s">
        <v>34</v>
      </c>
      <c r="AR85" s="1">
        <v>347.39699999999999</v>
      </c>
      <c r="AS85" s="1">
        <v>24.1905847309426</v>
      </c>
      <c r="AT85" s="1">
        <v>2.3795331047638001E-2</v>
      </c>
      <c r="AU85" s="3">
        <v>225.25800000000001</v>
      </c>
      <c r="AV85" s="3">
        <v>24.900532109622301</v>
      </c>
      <c r="AW85" s="3">
        <v>1.7412018629278402E-2</v>
      </c>
      <c r="AX85" s="1">
        <v>27.029</v>
      </c>
      <c r="AY85" s="1">
        <v>60.6141718518953</v>
      </c>
      <c r="AZ85" s="1">
        <v>6.3196322899424602E-3</v>
      </c>
      <c r="BA85" s="3">
        <v>3.0030000000000001</v>
      </c>
      <c r="BB85" s="3">
        <v>161.01529717988299</v>
      </c>
      <c r="BC85" s="3">
        <v>3.2356373420089398E-3</v>
      </c>
      <c r="BD85" s="1">
        <v>53.061</v>
      </c>
      <c r="BE85" s="1">
        <v>34.506535263796998</v>
      </c>
      <c r="BF85" s="1">
        <v>7.4509939906268101E-3</v>
      </c>
      <c r="BG85" s="3">
        <v>3.0030000000000001</v>
      </c>
      <c r="BH85" s="3">
        <v>161.01529717988299</v>
      </c>
      <c r="BI85" s="3">
        <v>1.92103858446618E-3</v>
      </c>
    </row>
    <row r="86" spans="1:61" x14ac:dyDescent="0.25">
      <c r="A86" s="5"/>
      <c r="B86" s="5" t="b">
        <v>0</v>
      </c>
      <c r="C86" s="5" t="s">
        <v>153</v>
      </c>
      <c r="D86" s="6">
        <v>43420.686527777798</v>
      </c>
      <c r="E86" s="2" t="s">
        <v>28</v>
      </c>
      <c r="F86" s="3" t="s">
        <v>158</v>
      </c>
      <c r="G86" s="5" t="s">
        <v>107</v>
      </c>
      <c r="H86" s="1">
        <v>1152.3430000000001</v>
      </c>
      <c r="I86" s="1">
        <v>9.9771980180709097</v>
      </c>
      <c r="J86" s="1" t="s">
        <v>34</v>
      </c>
      <c r="K86" s="3">
        <v>14767.77</v>
      </c>
      <c r="L86" s="3">
        <v>3.2301115146899999</v>
      </c>
      <c r="M86" s="3" t="s">
        <v>34</v>
      </c>
      <c r="N86" s="1">
        <v>4373266.9730000002</v>
      </c>
      <c r="O86" s="1">
        <v>0.69496637070309497</v>
      </c>
      <c r="P86" s="1" t="s">
        <v>34</v>
      </c>
      <c r="Q86" s="3">
        <v>27647.347000000002</v>
      </c>
      <c r="R86" s="3">
        <v>3.1673707711005701</v>
      </c>
      <c r="S86" s="3" t="s">
        <v>34</v>
      </c>
      <c r="T86" s="1">
        <v>10491.041999999999</v>
      </c>
      <c r="U86" s="1">
        <v>4.5275624400847398</v>
      </c>
      <c r="V86" s="1" t="s">
        <v>34</v>
      </c>
      <c r="W86" s="3">
        <v>259.298</v>
      </c>
      <c r="X86" s="3">
        <v>37.411010573504598</v>
      </c>
      <c r="Y86" s="3" t="s">
        <v>34</v>
      </c>
      <c r="Z86" s="1">
        <v>2656.223</v>
      </c>
      <c r="AA86" s="1">
        <v>7.1367843881040001</v>
      </c>
      <c r="AB86" s="1">
        <v>4.85561432805914E-2</v>
      </c>
      <c r="AC86" s="3">
        <v>52604.046999999999</v>
      </c>
      <c r="AD86" s="3">
        <v>1.7721710591604001</v>
      </c>
      <c r="AE86" s="3">
        <v>0.40424259921897698</v>
      </c>
      <c r="AF86" s="1">
        <v>158.18</v>
      </c>
      <c r="AG86" s="1">
        <v>39.220909610783103</v>
      </c>
      <c r="AH86" s="1" t="s">
        <v>34</v>
      </c>
      <c r="AI86" s="3">
        <v>18.02</v>
      </c>
      <c r="AJ86" s="3">
        <v>86.074258237924496</v>
      </c>
      <c r="AK86" s="3">
        <v>1.5987025357342799E-4</v>
      </c>
      <c r="AL86" s="1">
        <v>1786.1559999999999</v>
      </c>
      <c r="AM86" s="1">
        <v>7.1116509874128502</v>
      </c>
      <c r="AN86" s="1" t="s">
        <v>34</v>
      </c>
      <c r="AO86" s="3">
        <v>67.076999999999998</v>
      </c>
      <c r="AP86" s="3">
        <v>36.595361229702199</v>
      </c>
      <c r="AQ86" s="3" t="s">
        <v>34</v>
      </c>
      <c r="AR86" s="1">
        <v>927875.83100000001</v>
      </c>
      <c r="AS86" s="1">
        <v>0.67635399517077999</v>
      </c>
      <c r="AT86" s="1">
        <v>63.555852726843398</v>
      </c>
      <c r="AU86" s="3">
        <v>799564.40700000001</v>
      </c>
      <c r="AV86" s="3">
        <v>0.70433839060354198</v>
      </c>
      <c r="AW86" s="3">
        <v>61.804820916424497</v>
      </c>
      <c r="AX86" s="1">
        <v>200892.39499999999</v>
      </c>
      <c r="AY86" s="1">
        <v>0.652134671170714</v>
      </c>
      <c r="AZ86" s="1">
        <v>46.970515603458303</v>
      </c>
      <c r="BA86" s="3">
        <v>40031.777999999998</v>
      </c>
      <c r="BB86" s="3">
        <v>2.8319430357321198</v>
      </c>
      <c r="BC86" s="3">
        <v>43.132972282321603</v>
      </c>
      <c r="BD86" s="1">
        <v>333471.72100000002</v>
      </c>
      <c r="BE86" s="1">
        <v>0.77137589663435902</v>
      </c>
      <c r="BF86" s="1">
        <v>46.827157219332101</v>
      </c>
      <c r="BG86" s="3">
        <v>68332.758000000002</v>
      </c>
      <c r="BH86" s="3">
        <v>1.2864144740649599</v>
      </c>
      <c r="BI86" s="3">
        <v>43.712908658338399</v>
      </c>
    </row>
    <row r="87" spans="1:61" x14ac:dyDescent="0.25">
      <c r="A87" s="5"/>
      <c r="B87" s="5" t="b">
        <v>0</v>
      </c>
      <c r="C87" s="5" t="s">
        <v>32</v>
      </c>
      <c r="D87" s="6">
        <v>43420.690115740697</v>
      </c>
      <c r="E87" s="2" t="s">
        <v>28</v>
      </c>
      <c r="F87" s="3" t="s">
        <v>158</v>
      </c>
      <c r="G87" s="5" t="s">
        <v>39</v>
      </c>
      <c r="H87" s="1">
        <v>748.87400000000002</v>
      </c>
      <c r="I87" s="1">
        <v>13.7189127973027</v>
      </c>
      <c r="J87" s="1" t="s">
        <v>34</v>
      </c>
      <c r="K87" s="3">
        <v>8119.0240000000003</v>
      </c>
      <c r="L87" s="3">
        <v>4.3541378189711901</v>
      </c>
      <c r="M87" s="3" t="s">
        <v>34</v>
      </c>
      <c r="N87" s="1">
        <v>4350173.0190000003</v>
      </c>
      <c r="O87" s="1">
        <v>0.61642162753656804</v>
      </c>
      <c r="P87" s="1" t="s">
        <v>34</v>
      </c>
      <c r="Q87" s="3">
        <v>20422.518</v>
      </c>
      <c r="R87" s="3">
        <v>1.9843518759580701</v>
      </c>
      <c r="S87" s="3" t="s">
        <v>34</v>
      </c>
      <c r="T87" s="1">
        <v>8023.8680000000004</v>
      </c>
      <c r="U87" s="1">
        <v>3.9488927030182199</v>
      </c>
      <c r="V87" s="1" t="s">
        <v>34</v>
      </c>
      <c r="W87" s="3">
        <v>164.18600000000001</v>
      </c>
      <c r="X87" s="3">
        <v>28.485733303305501</v>
      </c>
      <c r="Y87" s="3" t="s">
        <v>34</v>
      </c>
      <c r="Z87" s="1">
        <v>675.779</v>
      </c>
      <c r="AA87" s="1">
        <v>10.457783735743501</v>
      </c>
      <c r="AB87" s="1" t="s">
        <v>34</v>
      </c>
      <c r="AC87" s="3">
        <v>609.702</v>
      </c>
      <c r="AD87" s="3">
        <v>17.455202664169899</v>
      </c>
      <c r="AE87" s="3" t="s">
        <v>34</v>
      </c>
      <c r="AF87" s="1">
        <v>71.08</v>
      </c>
      <c r="AG87" s="1">
        <v>46.214841562232301</v>
      </c>
      <c r="AH87" s="1" t="s">
        <v>34</v>
      </c>
      <c r="AI87" s="3">
        <v>4.0039999999999996</v>
      </c>
      <c r="AJ87" s="3">
        <v>241.52294576982399</v>
      </c>
      <c r="AK87" s="3" t="s">
        <v>34</v>
      </c>
      <c r="AL87" s="1">
        <v>539.625</v>
      </c>
      <c r="AM87" s="1">
        <v>13.190385965909901</v>
      </c>
      <c r="AN87" s="1" t="s">
        <v>34</v>
      </c>
      <c r="AO87" s="3">
        <v>3.0030000000000001</v>
      </c>
      <c r="AP87" s="3">
        <v>224.98285257018401</v>
      </c>
      <c r="AQ87" s="3" t="s">
        <v>34</v>
      </c>
      <c r="AR87" s="1">
        <v>359.41800000000001</v>
      </c>
      <c r="AS87" s="1">
        <v>23.9075158648055</v>
      </c>
      <c r="AT87" s="1">
        <v>2.46187223680111E-2</v>
      </c>
      <c r="AU87" s="3">
        <v>244.279</v>
      </c>
      <c r="AV87" s="3">
        <v>20.1890820375502</v>
      </c>
      <c r="AW87" s="3">
        <v>1.88823060612342E-2</v>
      </c>
      <c r="AX87" s="1">
        <v>27.030999999999999</v>
      </c>
      <c r="AY87" s="1">
        <v>69.952064335876301</v>
      </c>
      <c r="AZ87" s="1">
        <v>6.3200999085957499E-3</v>
      </c>
      <c r="BA87" s="3">
        <v>4.0039999999999996</v>
      </c>
      <c r="BB87" s="3">
        <v>174.80147469502501</v>
      </c>
      <c r="BC87" s="3">
        <v>4.31418312267858E-3</v>
      </c>
      <c r="BD87" s="1">
        <v>49.055999999999997</v>
      </c>
      <c r="BE87" s="1">
        <v>49.477013536701001</v>
      </c>
      <c r="BF87" s="1">
        <v>6.8885991821524099E-3</v>
      </c>
      <c r="BG87" s="3">
        <v>8.0079999999999991</v>
      </c>
      <c r="BH87" s="3">
        <v>129.09944487358101</v>
      </c>
      <c r="BI87" s="3">
        <v>5.1227695585764899E-3</v>
      </c>
    </row>
    <row r="88" spans="1:61" x14ac:dyDescent="0.25">
      <c r="A88" s="5"/>
      <c r="B88" s="5" t="b">
        <v>0</v>
      </c>
      <c r="C88" s="5" t="s">
        <v>178</v>
      </c>
      <c r="D88" s="6">
        <v>43420.693715277797</v>
      </c>
      <c r="E88" s="2" t="s">
        <v>28</v>
      </c>
      <c r="F88" s="3" t="s">
        <v>158</v>
      </c>
      <c r="G88" s="5" t="s">
        <v>58</v>
      </c>
      <c r="H88" s="1">
        <v>1406.6489999999999</v>
      </c>
      <c r="I88" s="1">
        <v>8.0688438168336898</v>
      </c>
      <c r="J88" s="1" t="s">
        <v>34</v>
      </c>
      <c r="K88" s="3">
        <v>16784.775000000001</v>
      </c>
      <c r="L88" s="3">
        <v>3.1119566790621702</v>
      </c>
      <c r="M88" s="3" t="s">
        <v>34</v>
      </c>
      <c r="N88" s="1">
        <v>4399734.4239999996</v>
      </c>
      <c r="O88" s="1">
        <v>0.55589502813088998</v>
      </c>
      <c r="P88" s="1" t="s">
        <v>34</v>
      </c>
      <c r="Q88" s="3">
        <v>42553.771000000001</v>
      </c>
      <c r="R88" s="3">
        <v>2.8893580000129</v>
      </c>
      <c r="S88" s="3" t="s">
        <v>34</v>
      </c>
      <c r="T88" s="1">
        <v>16364.039000000001</v>
      </c>
      <c r="U88" s="1">
        <v>4.3511789659581899</v>
      </c>
      <c r="V88" s="1" t="s">
        <v>34</v>
      </c>
      <c r="W88" s="3">
        <v>261.29899999999998</v>
      </c>
      <c r="X88" s="3">
        <v>22.5198376280687</v>
      </c>
      <c r="Y88" s="3" t="s">
        <v>34</v>
      </c>
      <c r="Z88" s="1">
        <v>2607.154</v>
      </c>
      <c r="AA88" s="1">
        <v>4.8520894773742196</v>
      </c>
      <c r="AB88" s="1">
        <v>4.6289865397157001E-2</v>
      </c>
      <c r="AC88" s="3">
        <v>45661.152000000002</v>
      </c>
      <c r="AD88" s="3">
        <v>1.6771988499936401</v>
      </c>
      <c r="AE88" s="3">
        <v>0.345793668195299</v>
      </c>
      <c r="AF88" s="1">
        <v>143.16399999999999</v>
      </c>
      <c r="AG88" s="1">
        <v>33.302139332197598</v>
      </c>
      <c r="AH88" s="1" t="s">
        <v>34</v>
      </c>
      <c r="AI88" s="3">
        <v>6.0060000000000002</v>
      </c>
      <c r="AJ88" s="3">
        <v>116.53431646335</v>
      </c>
      <c r="AK88" s="3" t="s">
        <v>34</v>
      </c>
      <c r="AL88" s="1">
        <v>1862.2349999999999</v>
      </c>
      <c r="AM88" s="1">
        <v>7.7747608282459604</v>
      </c>
      <c r="AN88" s="1" t="s">
        <v>34</v>
      </c>
      <c r="AO88" s="3">
        <v>61.070999999999998</v>
      </c>
      <c r="AP88" s="3">
        <v>27.263239889799301</v>
      </c>
      <c r="AQ88" s="3" t="s">
        <v>34</v>
      </c>
      <c r="AR88" s="1">
        <v>932142.36499999999</v>
      </c>
      <c r="AS88" s="1">
        <v>0.65029757976330504</v>
      </c>
      <c r="AT88" s="1">
        <v>63.8480935606906</v>
      </c>
      <c r="AU88" s="3">
        <v>798077.00399999996</v>
      </c>
      <c r="AV88" s="3">
        <v>0.54328043116694702</v>
      </c>
      <c r="AW88" s="3">
        <v>61.689847469331603</v>
      </c>
      <c r="AX88" s="1">
        <v>200988.36300000001</v>
      </c>
      <c r="AY88" s="1">
        <v>0.642257672317462</v>
      </c>
      <c r="AZ88" s="1">
        <v>46.992953816918003</v>
      </c>
      <c r="BA88" s="3">
        <v>40495.578999999998</v>
      </c>
      <c r="BB88" s="3">
        <v>2.0297975744004999</v>
      </c>
      <c r="BC88" s="3">
        <v>43.632703163061201</v>
      </c>
      <c r="BD88" s="1">
        <v>333373.78700000001</v>
      </c>
      <c r="BE88" s="1">
        <v>0.518608239583917</v>
      </c>
      <c r="BF88" s="1">
        <v>46.813405016292599</v>
      </c>
      <c r="BG88" s="3">
        <v>67904.361999999994</v>
      </c>
      <c r="BH88" s="3">
        <v>1.7575197912203999</v>
      </c>
      <c r="BI88" s="3">
        <v>43.438860957562198</v>
      </c>
    </row>
    <row r="89" spans="1:61" x14ac:dyDescent="0.25">
      <c r="A89" s="5"/>
      <c r="B89" s="5" t="b">
        <v>0</v>
      </c>
      <c r="C89" s="5" t="s">
        <v>53</v>
      </c>
      <c r="D89" s="6">
        <v>43420.697314814803</v>
      </c>
      <c r="E89" s="2" t="s">
        <v>28</v>
      </c>
      <c r="F89" s="3" t="s">
        <v>158</v>
      </c>
      <c r="G89" s="5" t="s">
        <v>39</v>
      </c>
      <c r="H89" s="1">
        <v>684.78599999999994</v>
      </c>
      <c r="I89" s="1">
        <v>17.776128327273799</v>
      </c>
      <c r="J89" s="1" t="s">
        <v>34</v>
      </c>
      <c r="K89" s="3">
        <v>8202.1720000000005</v>
      </c>
      <c r="L89" s="3">
        <v>5.8926613465738704</v>
      </c>
      <c r="M89" s="3" t="s">
        <v>34</v>
      </c>
      <c r="N89" s="1">
        <v>4298289.2</v>
      </c>
      <c r="O89" s="1">
        <v>0.47792557551144199</v>
      </c>
      <c r="P89" s="1" t="s">
        <v>34</v>
      </c>
      <c r="Q89" s="3">
        <v>20110.937000000002</v>
      </c>
      <c r="R89" s="3">
        <v>2.87713106146819</v>
      </c>
      <c r="S89" s="3" t="s">
        <v>34</v>
      </c>
      <c r="T89" s="1">
        <v>7725.4110000000001</v>
      </c>
      <c r="U89" s="1">
        <v>3.2145102804475201</v>
      </c>
      <c r="V89" s="1" t="s">
        <v>34</v>
      </c>
      <c r="W89" s="3">
        <v>185.214</v>
      </c>
      <c r="X89" s="3">
        <v>37.559194816765199</v>
      </c>
      <c r="Y89" s="3" t="s">
        <v>34</v>
      </c>
      <c r="Z89" s="1">
        <v>617.70799999999997</v>
      </c>
      <c r="AA89" s="1">
        <v>19.330804389615899</v>
      </c>
      <c r="AB89" s="1" t="s">
        <v>34</v>
      </c>
      <c r="AC89" s="3">
        <v>601.697</v>
      </c>
      <c r="AD89" s="3">
        <v>12.8998428254828</v>
      </c>
      <c r="AE89" s="3" t="s">
        <v>34</v>
      </c>
      <c r="AF89" s="1">
        <v>57.066000000000003</v>
      </c>
      <c r="AG89" s="1">
        <v>62.465167493425803</v>
      </c>
      <c r="AH89" s="1" t="s">
        <v>34</v>
      </c>
      <c r="AI89" s="3">
        <v>0</v>
      </c>
      <c r="AJ89" s="3" t="s">
        <v>46</v>
      </c>
      <c r="AK89" s="3" t="s">
        <v>34</v>
      </c>
      <c r="AL89" s="1">
        <v>577.66999999999996</v>
      </c>
      <c r="AM89" s="1">
        <v>11.784778554603299</v>
      </c>
      <c r="AN89" s="1" t="s">
        <v>34</v>
      </c>
      <c r="AO89" s="3">
        <v>10.010999999999999</v>
      </c>
      <c r="AP89" s="3">
        <v>124.736152306028</v>
      </c>
      <c r="AQ89" s="3" t="s">
        <v>34</v>
      </c>
      <c r="AR89" s="1">
        <v>357.411</v>
      </c>
      <c r="AS89" s="1">
        <v>16.654150340239799</v>
      </c>
      <c r="AT89" s="1">
        <v>2.4481250745019001E-2</v>
      </c>
      <c r="AU89" s="3">
        <v>241.27799999999999</v>
      </c>
      <c r="AV89" s="3">
        <v>26.9943379740957</v>
      </c>
      <c r="AW89" s="3">
        <v>1.8650334420242699E-2</v>
      </c>
      <c r="AX89" s="1">
        <v>29.032</v>
      </c>
      <c r="AY89" s="1">
        <v>109.59261380520999</v>
      </c>
      <c r="AZ89" s="1">
        <v>6.7879523712164498E-3</v>
      </c>
      <c r="BA89" s="3">
        <v>5.0049999999999999</v>
      </c>
      <c r="BB89" s="3">
        <v>141.42135623730999</v>
      </c>
      <c r="BC89" s="3">
        <v>5.3927289033482298E-3</v>
      </c>
      <c r="BD89" s="1">
        <v>41.046999999999997</v>
      </c>
      <c r="BE89" s="1">
        <v>69.415596334628802</v>
      </c>
      <c r="BF89" s="1">
        <v>5.7639499883767502E-3</v>
      </c>
      <c r="BG89" s="3">
        <v>6.0069999999999997</v>
      </c>
      <c r="BH89" s="3">
        <v>210.83313450191301</v>
      </c>
      <c r="BI89" s="3">
        <v>3.8427168754206998E-3</v>
      </c>
    </row>
    <row r="90" spans="1:61" x14ac:dyDescent="0.25">
      <c r="A90" s="5"/>
      <c r="B90" s="5" t="b">
        <v>0</v>
      </c>
      <c r="C90" s="5" t="s">
        <v>91</v>
      </c>
      <c r="D90" s="6">
        <v>43420.700902777797</v>
      </c>
      <c r="E90" s="2" t="s">
        <v>28</v>
      </c>
      <c r="F90" s="3" t="s">
        <v>158</v>
      </c>
      <c r="G90" s="5" t="s">
        <v>143</v>
      </c>
      <c r="H90" s="1">
        <v>1499.7539999999999</v>
      </c>
      <c r="I90" s="1">
        <v>6.30855679256541</v>
      </c>
      <c r="J90" s="1" t="s">
        <v>34</v>
      </c>
      <c r="K90" s="3">
        <v>20274.249</v>
      </c>
      <c r="L90" s="3">
        <v>2.7530838045833401</v>
      </c>
      <c r="M90" s="3" t="s">
        <v>34</v>
      </c>
      <c r="N90" s="1">
        <v>4325480.7810000004</v>
      </c>
      <c r="O90" s="1">
        <v>0.424173188829502</v>
      </c>
      <c r="P90" s="1" t="s">
        <v>34</v>
      </c>
      <c r="Q90" s="3">
        <v>24744.942999999999</v>
      </c>
      <c r="R90" s="3">
        <v>2.48502647778019</v>
      </c>
      <c r="S90" s="3" t="s">
        <v>34</v>
      </c>
      <c r="T90" s="1">
        <v>9799.8439999999991</v>
      </c>
      <c r="U90" s="1">
        <v>2.6301741154853402</v>
      </c>
      <c r="V90" s="1" t="s">
        <v>34</v>
      </c>
      <c r="W90" s="3">
        <v>258.29300000000001</v>
      </c>
      <c r="X90" s="3">
        <v>24.8389408736621</v>
      </c>
      <c r="Y90" s="3" t="s">
        <v>34</v>
      </c>
      <c r="Z90" s="1">
        <v>2772.3560000000002</v>
      </c>
      <c r="AA90" s="1">
        <v>6.9446510211094301</v>
      </c>
      <c r="AB90" s="1">
        <v>5.3919807700834099E-2</v>
      </c>
      <c r="AC90" s="3">
        <v>39262.446000000004</v>
      </c>
      <c r="AD90" s="3">
        <v>2.0209042835486799</v>
      </c>
      <c r="AE90" s="3">
        <v>0.29192600555100001</v>
      </c>
      <c r="AF90" s="1">
        <v>137.15899999999999</v>
      </c>
      <c r="AG90" s="1">
        <v>31.167921421084099</v>
      </c>
      <c r="AH90" s="1" t="s">
        <v>34</v>
      </c>
      <c r="AI90" s="3">
        <v>17.018000000000001</v>
      </c>
      <c r="AJ90" s="3">
        <v>62.325215253319797</v>
      </c>
      <c r="AK90" s="3">
        <v>1.46536643278724E-4</v>
      </c>
      <c r="AL90" s="1">
        <v>2184.6529999999998</v>
      </c>
      <c r="AM90" s="1">
        <v>8.0027316668883408</v>
      </c>
      <c r="AN90" s="1" t="s">
        <v>34</v>
      </c>
      <c r="AO90" s="3">
        <v>72.081999999999994</v>
      </c>
      <c r="AP90" s="3">
        <v>42.835512504594597</v>
      </c>
      <c r="AQ90" s="3" t="s">
        <v>34</v>
      </c>
      <c r="AR90" s="1">
        <v>937246.98199999996</v>
      </c>
      <c r="AS90" s="1">
        <v>0.440951736435994</v>
      </c>
      <c r="AT90" s="1">
        <v>64.197739790757097</v>
      </c>
      <c r="AU90" s="3">
        <v>800408.60400000005</v>
      </c>
      <c r="AV90" s="3">
        <v>0.96605235275689905</v>
      </c>
      <c r="AW90" s="3">
        <v>61.870075752615797</v>
      </c>
      <c r="AX90" s="1">
        <v>202758.03200000001</v>
      </c>
      <c r="AY90" s="1">
        <v>1.13808936332473</v>
      </c>
      <c r="AZ90" s="1">
        <v>47.4067189341961</v>
      </c>
      <c r="BA90" s="3">
        <v>40871.813000000002</v>
      </c>
      <c r="BB90" s="3">
        <v>2.7676540002879402</v>
      </c>
      <c r="BC90" s="3">
        <v>44.0380833760927</v>
      </c>
      <c r="BD90" s="1">
        <v>335156.35499999998</v>
      </c>
      <c r="BE90" s="1">
        <v>0.74961535796286505</v>
      </c>
      <c r="BF90" s="1">
        <v>47.063718871212103</v>
      </c>
      <c r="BG90" s="3">
        <v>68600.422999999995</v>
      </c>
      <c r="BH90" s="3">
        <v>1.19440715707233</v>
      </c>
      <c r="BI90" s="3">
        <v>43.884135695538198</v>
      </c>
    </row>
    <row r="91" spans="1:61" x14ac:dyDescent="0.25">
      <c r="A91" s="5"/>
      <c r="B91" s="5" t="b">
        <v>0</v>
      </c>
      <c r="C91" s="5" t="s">
        <v>128</v>
      </c>
      <c r="D91" s="6">
        <v>43420.704502314802</v>
      </c>
      <c r="E91" s="2" t="s">
        <v>28</v>
      </c>
      <c r="F91" s="3" t="s">
        <v>158</v>
      </c>
      <c r="G91" s="5" t="s">
        <v>39</v>
      </c>
      <c r="H91" s="1">
        <v>829.96500000000003</v>
      </c>
      <c r="I91" s="1">
        <v>14.569835495211199</v>
      </c>
      <c r="J91" s="1" t="s">
        <v>34</v>
      </c>
      <c r="K91" s="3">
        <v>7936.7889999999998</v>
      </c>
      <c r="L91" s="3">
        <v>4.5469353102911798</v>
      </c>
      <c r="M91" s="3" t="s">
        <v>34</v>
      </c>
      <c r="N91" s="1">
        <v>4307368.3090000004</v>
      </c>
      <c r="O91" s="1">
        <v>0.34650532359310898</v>
      </c>
      <c r="P91" s="1" t="s">
        <v>34</v>
      </c>
      <c r="Q91" s="3">
        <v>20337.576000000001</v>
      </c>
      <c r="R91" s="3">
        <v>2.3973175493312402</v>
      </c>
      <c r="S91" s="3" t="s">
        <v>34</v>
      </c>
      <c r="T91" s="1">
        <v>7837.6030000000001</v>
      </c>
      <c r="U91" s="1">
        <v>4.0622732010043103</v>
      </c>
      <c r="V91" s="1" t="s">
        <v>34</v>
      </c>
      <c r="W91" s="3">
        <v>160.18100000000001</v>
      </c>
      <c r="X91" s="3">
        <v>46.954224404912303</v>
      </c>
      <c r="Y91" s="3" t="s">
        <v>34</v>
      </c>
      <c r="Z91" s="1">
        <v>683.79</v>
      </c>
      <c r="AA91" s="1">
        <v>16.566844931945202</v>
      </c>
      <c r="AB91" s="1" t="s">
        <v>34</v>
      </c>
      <c r="AC91" s="3">
        <v>555.63800000000003</v>
      </c>
      <c r="AD91" s="3">
        <v>16.433193977711198</v>
      </c>
      <c r="AE91" s="3" t="s">
        <v>34</v>
      </c>
      <c r="AF91" s="1">
        <v>54.061</v>
      </c>
      <c r="AG91" s="1">
        <v>40.197179180930299</v>
      </c>
      <c r="AH91" s="1" t="s">
        <v>34</v>
      </c>
      <c r="AI91" s="3">
        <v>1.0009999999999999</v>
      </c>
      <c r="AJ91" s="3">
        <v>316.22776601683802</v>
      </c>
      <c r="AK91" s="3" t="s">
        <v>34</v>
      </c>
      <c r="AL91" s="1">
        <v>550.64</v>
      </c>
      <c r="AM91" s="1">
        <v>17.774306199542401</v>
      </c>
      <c r="AN91" s="1" t="s">
        <v>34</v>
      </c>
      <c r="AO91" s="3">
        <v>4.0039999999999996</v>
      </c>
      <c r="AP91" s="3">
        <v>174.80147469502501</v>
      </c>
      <c r="AQ91" s="3" t="s">
        <v>34</v>
      </c>
      <c r="AR91" s="1">
        <v>361.41399999999999</v>
      </c>
      <c r="AS91" s="1">
        <v>24.894847122414099</v>
      </c>
      <c r="AT91" s="1">
        <v>2.47554405341757E-2</v>
      </c>
      <c r="AU91" s="3">
        <v>213.24299999999999</v>
      </c>
      <c r="AV91" s="3">
        <v>31.536873144151301</v>
      </c>
      <c r="AW91" s="3">
        <v>1.6483281786055199E-2</v>
      </c>
      <c r="AX91" s="1">
        <v>37.042000000000002</v>
      </c>
      <c r="AY91" s="1">
        <v>40.395699851981099</v>
      </c>
      <c r="AZ91" s="1">
        <v>8.6607650776591195E-3</v>
      </c>
      <c r="BA91" s="3">
        <v>4.0039999999999996</v>
      </c>
      <c r="BB91" s="3">
        <v>174.80147469502501</v>
      </c>
      <c r="BC91" s="3">
        <v>4.31418312267858E-3</v>
      </c>
      <c r="BD91" s="1">
        <v>36.040999999999997</v>
      </c>
      <c r="BE91" s="1">
        <v>78.7929092825905</v>
      </c>
      <c r="BF91" s="1">
        <v>5.0609915835770304E-3</v>
      </c>
      <c r="BG91" s="3">
        <v>8.0079999999999991</v>
      </c>
      <c r="BH91" s="3">
        <v>129.09944487358101</v>
      </c>
      <c r="BI91" s="3">
        <v>5.1227695585764899E-3</v>
      </c>
    </row>
    <row r="92" spans="1:61" x14ac:dyDescent="0.25">
      <c r="A92" s="5"/>
      <c r="B92" s="5" t="b">
        <v>0</v>
      </c>
      <c r="C92" s="5" t="s">
        <v>171</v>
      </c>
      <c r="D92" s="6">
        <v>43420.708090277803</v>
      </c>
      <c r="E92" s="2" t="s">
        <v>28</v>
      </c>
      <c r="F92" s="3" t="s">
        <v>158</v>
      </c>
      <c r="G92" s="5" t="s">
        <v>57</v>
      </c>
      <c r="H92" s="1">
        <v>60396.576000000001</v>
      </c>
      <c r="I92" s="1">
        <v>1.8331951751533899</v>
      </c>
      <c r="J92" s="1">
        <v>285.42793718679002</v>
      </c>
      <c r="K92" s="3">
        <v>965521.19900000002</v>
      </c>
      <c r="L92" s="3">
        <v>0.46804457700685898</v>
      </c>
      <c r="M92" s="3">
        <v>343.46247764641203</v>
      </c>
      <c r="N92" s="1">
        <v>4497935.7779999999</v>
      </c>
      <c r="O92" s="1">
        <v>0.69423368366990101</v>
      </c>
      <c r="P92" s="1">
        <v>0.56352814719214395</v>
      </c>
      <c r="Q92" s="3">
        <v>75785.759999999995</v>
      </c>
      <c r="R92" s="3">
        <v>1.60153637942211</v>
      </c>
      <c r="S92" s="3" t="s">
        <v>34</v>
      </c>
      <c r="T92" s="1">
        <v>28438.936000000002</v>
      </c>
      <c r="U92" s="1">
        <v>2.2793815614008301</v>
      </c>
      <c r="V92" s="1" t="s">
        <v>34</v>
      </c>
      <c r="W92" s="3">
        <v>863</v>
      </c>
      <c r="X92" s="3">
        <v>17.532873123695101</v>
      </c>
      <c r="Y92" s="3">
        <v>4.5492625064052199E-3</v>
      </c>
      <c r="Z92" s="1">
        <v>76561.671000000002</v>
      </c>
      <c r="AA92" s="1">
        <v>1.17626492731906</v>
      </c>
      <c r="AB92" s="1">
        <v>3.4619185975330198</v>
      </c>
      <c r="AC92" s="3">
        <v>116395.091</v>
      </c>
      <c r="AD92" s="3">
        <v>1.5266251333095799</v>
      </c>
      <c r="AE92" s="3">
        <v>0.94126906018149903</v>
      </c>
      <c r="AF92" s="1">
        <v>839.97900000000004</v>
      </c>
      <c r="AG92" s="1">
        <v>16.898721072695501</v>
      </c>
      <c r="AH92" s="1" t="s">
        <v>34</v>
      </c>
      <c r="AI92" s="3">
        <v>209.24199999999999</v>
      </c>
      <c r="AJ92" s="3">
        <v>27.849753560280099</v>
      </c>
      <c r="AK92" s="3">
        <v>2.7044607004535698E-3</v>
      </c>
      <c r="AL92" s="1">
        <v>3635.5650000000001</v>
      </c>
      <c r="AM92" s="1">
        <v>7.35378564463893</v>
      </c>
      <c r="AN92" s="1" t="s">
        <v>34</v>
      </c>
      <c r="AO92" s="3">
        <v>7931.1350000000002</v>
      </c>
      <c r="AP92" s="3">
        <v>4.4264329314641602</v>
      </c>
      <c r="AQ92" s="3">
        <v>7.5697130286773606E-2</v>
      </c>
      <c r="AR92" s="1">
        <v>2014.4069999999999</v>
      </c>
      <c r="AS92" s="1">
        <v>10.849007199074499</v>
      </c>
      <c r="AT92" s="1">
        <v>0.13797897342141499</v>
      </c>
      <c r="AU92" s="3">
        <v>1803.1469999999999</v>
      </c>
      <c r="AV92" s="3">
        <v>9.2039294673479493</v>
      </c>
      <c r="AW92" s="3">
        <v>0.13937986289200599</v>
      </c>
      <c r="AX92" s="1">
        <v>334.38900000000001</v>
      </c>
      <c r="AY92" s="1">
        <v>22.0559140121795</v>
      </c>
      <c r="AZ92" s="1">
        <v>7.8183266928172304E-2</v>
      </c>
      <c r="BA92" s="3">
        <v>71.081999999999994</v>
      </c>
      <c r="BB92" s="3">
        <v>48.088338149011101</v>
      </c>
      <c r="BC92" s="3">
        <v>7.6588602578980702E-2</v>
      </c>
      <c r="BD92" s="1">
        <v>525.60500000000002</v>
      </c>
      <c r="BE92" s="1">
        <v>17.207405287341398</v>
      </c>
      <c r="BF92" s="1">
        <v>7.3807121924641603E-2</v>
      </c>
      <c r="BG92" s="3">
        <v>112.128</v>
      </c>
      <c r="BH92" s="3">
        <v>34.658864747043303</v>
      </c>
      <c r="BI92" s="3">
        <v>7.1729009123884094E-2</v>
      </c>
    </row>
    <row r="93" spans="1:61" x14ac:dyDescent="0.25">
      <c r="A93" s="5"/>
      <c r="B93" s="5" t="b">
        <v>0</v>
      </c>
      <c r="C93" s="5" t="s">
        <v>134</v>
      </c>
      <c r="D93" s="6">
        <v>43420.711712962999</v>
      </c>
      <c r="E93" s="2" t="s">
        <v>28</v>
      </c>
      <c r="F93" s="3" t="s">
        <v>158</v>
      </c>
      <c r="G93" s="5" t="s">
        <v>155</v>
      </c>
      <c r="H93" s="1">
        <v>28762.21</v>
      </c>
      <c r="I93" s="1">
        <v>1.65354564999181</v>
      </c>
      <c r="J93" s="1">
        <v>126.301274981546</v>
      </c>
      <c r="K93" s="3">
        <v>464755.95899999997</v>
      </c>
      <c r="L93" s="3">
        <v>0.89238794500152996</v>
      </c>
      <c r="M93" s="3">
        <v>155.170063039821</v>
      </c>
      <c r="N93" s="1">
        <v>4614165.0350000001</v>
      </c>
      <c r="O93" s="1">
        <v>0.47564924778687501</v>
      </c>
      <c r="P93" s="1">
        <v>2.1852614159697801</v>
      </c>
      <c r="Q93" s="3">
        <v>51171.42</v>
      </c>
      <c r="R93" s="3">
        <v>1.2995716403947299</v>
      </c>
      <c r="S93" s="3" t="s">
        <v>34</v>
      </c>
      <c r="T93" s="1">
        <v>19538.762999999999</v>
      </c>
      <c r="U93" s="1">
        <v>2.43313244506616</v>
      </c>
      <c r="V93" s="1" t="s">
        <v>34</v>
      </c>
      <c r="W93" s="3">
        <v>655.75400000000002</v>
      </c>
      <c r="X93" s="3">
        <v>11.1565076324651</v>
      </c>
      <c r="Y93" s="3">
        <v>2.2523935864301298E-3</v>
      </c>
      <c r="Z93" s="1">
        <v>8525.7389999999996</v>
      </c>
      <c r="AA93" s="1">
        <v>3.5562852282024302</v>
      </c>
      <c r="AB93" s="1">
        <v>0.319642863965024</v>
      </c>
      <c r="AC93" s="3">
        <v>56742.976000000002</v>
      </c>
      <c r="AD93" s="3">
        <v>1.42755478426003</v>
      </c>
      <c r="AE93" s="3">
        <v>0.439086274030838</v>
      </c>
      <c r="AF93" s="1">
        <v>521.6</v>
      </c>
      <c r="AG93" s="1">
        <v>25.422708683902499</v>
      </c>
      <c r="AH93" s="1" t="s">
        <v>34</v>
      </c>
      <c r="AI93" s="3">
        <v>74.084999999999994</v>
      </c>
      <c r="AJ93" s="3">
        <v>45.135348734557098</v>
      </c>
      <c r="AK93" s="3">
        <v>9.0592700125065599E-4</v>
      </c>
      <c r="AL93" s="1">
        <v>1486.7639999999999</v>
      </c>
      <c r="AM93" s="1">
        <v>9.3219853881083896</v>
      </c>
      <c r="AN93" s="1" t="s">
        <v>34</v>
      </c>
      <c r="AO93" s="3">
        <v>5165.7510000000002</v>
      </c>
      <c r="AP93" s="3">
        <v>5.1447390533968296</v>
      </c>
      <c r="AQ93" s="3">
        <v>4.8221363133590399E-2</v>
      </c>
      <c r="AR93" s="1">
        <v>1411.6590000000001</v>
      </c>
      <c r="AS93" s="1">
        <v>10.982403533489499</v>
      </c>
      <c r="AT93" s="1">
        <v>9.6693101067014495E-2</v>
      </c>
      <c r="AU93" s="3">
        <v>1223.4290000000001</v>
      </c>
      <c r="AV93" s="3">
        <v>8.4686848826838492</v>
      </c>
      <c r="AW93" s="3">
        <v>9.4568754670642005E-2</v>
      </c>
      <c r="AX93" s="1">
        <v>315.36500000000001</v>
      </c>
      <c r="AY93" s="1">
        <v>33.970640523021203</v>
      </c>
      <c r="AZ93" s="1">
        <v>7.3735278298039206E-2</v>
      </c>
      <c r="BA93" s="3">
        <v>60.067</v>
      </c>
      <c r="BB93" s="3">
        <v>61.869297996042498</v>
      </c>
      <c r="BC93" s="3">
        <v>6.4720289118365207E-2</v>
      </c>
      <c r="BD93" s="1">
        <v>558.65200000000004</v>
      </c>
      <c r="BE93" s="1">
        <v>15.642087022283301</v>
      </c>
      <c r="BF93" s="1">
        <v>7.8447686527801E-2</v>
      </c>
      <c r="BG93" s="3">
        <v>106.122</v>
      </c>
      <c r="BH93" s="3">
        <v>25.625120683785202</v>
      </c>
      <c r="BI93" s="3">
        <v>6.7886931954951796E-2</v>
      </c>
    </row>
    <row r="94" spans="1:61" x14ac:dyDescent="0.25">
      <c r="A94" s="5"/>
      <c r="B94" s="5" t="b">
        <v>0</v>
      </c>
      <c r="C94" s="5" t="s">
        <v>60</v>
      </c>
      <c r="D94" s="6">
        <v>43420.715312499997</v>
      </c>
      <c r="E94" s="2" t="s">
        <v>28</v>
      </c>
      <c r="F94" s="3" t="s">
        <v>158</v>
      </c>
      <c r="G94" s="5" t="s">
        <v>39</v>
      </c>
      <c r="H94" s="1">
        <v>752.86900000000003</v>
      </c>
      <c r="I94" s="1">
        <v>15.1597376941539</v>
      </c>
      <c r="J94" s="1" t="s">
        <v>34</v>
      </c>
      <c r="K94" s="3">
        <v>8224.1839999999993</v>
      </c>
      <c r="L94" s="3">
        <v>4.0779310190852698</v>
      </c>
      <c r="M94" s="3" t="s">
        <v>34</v>
      </c>
      <c r="N94" s="1">
        <v>4554238.9840000002</v>
      </c>
      <c r="O94" s="1">
        <v>0.65675781873075101</v>
      </c>
      <c r="P94" s="1">
        <v>1.3491202146785599</v>
      </c>
      <c r="Q94" s="3">
        <v>20358.429</v>
      </c>
      <c r="R94" s="3">
        <v>3.1608970882843299</v>
      </c>
      <c r="S94" s="3" t="s">
        <v>34</v>
      </c>
      <c r="T94" s="1">
        <v>7910.7619999999997</v>
      </c>
      <c r="U94" s="1">
        <v>4.6180929640822503</v>
      </c>
      <c r="V94" s="1" t="s">
        <v>34</v>
      </c>
      <c r="W94" s="3">
        <v>208.24</v>
      </c>
      <c r="X94" s="3">
        <v>36.105688169616798</v>
      </c>
      <c r="Y94" s="3" t="s">
        <v>34</v>
      </c>
      <c r="Z94" s="1">
        <v>565.64599999999996</v>
      </c>
      <c r="AA94" s="1">
        <v>22.975076500618599</v>
      </c>
      <c r="AB94" s="1" t="s">
        <v>34</v>
      </c>
      <c r="AC94" s="3">
        <v>581.66999999999996</v>
      </c>
      <c r="AD94" s="3">
        <v>17.315760352672601</v>
      </c>
      <c r="AE94" s="3" t="s">
        <v>34</v>
      </c>
      <c r="AF94" s="1">
        <v>73.084000000000003</v>
      </c>
      <c r="AG94" s="1">
        <v>42.861328566796402</v>
      </c>
      <c r="AH94" s="1" t="s">
        <v>34</v>
      </c>
      <c r="AI94" s="3">
        <v>5.0049999999999999</v>
      </c>
      <c r="AJ94" s="3">
        <v>169.967317119759</v>
      </c>
      <c r="AK94" s="3" t="s">
        <v>34</v>
      </c>
      <c r="AL94" s="1">
        <v>554.64200000000005</v>
      </c>
      <c r="AM94" s="1">
        <v>15.2979000084138</v>
      </c>
      <c r="AN94" s="1" t="s">
        <v>34</v>
      </c>
      <c r="AO94" s="3">
        <v>1.0009999999999999</v>
      </c>
      <c r="AP94" s="3">
        <v>316.22776601683802</v>
      </c>
      <c r="AQ94" s="3" t="s">
        <v>34</v>
      </c>
      <c r="AR94" s="1">
        <v>200.22900000000001</v>
      </c>
      <c r="AS94" s="1">
        <v>19.436974614857402</v>
      </c>
      <c r="AT94" s="1">
        <v>1.3714900647782E-2</v>
      </c>
      <c r="AU94" s="3">
        <v>203.232</v>
      </c>
      <c r="AV94" s="3">
        <v>28.634949446017998</v>
      </c>
      <c r="AW94" s="3">
        <v>1.57094503638739E-2</v>
      </c>
      <c r="AX94" s="1">
        <v>6.0060000000000002</v>
      </c>
      <c r="AY94" s="1">
        <v>116.53431646335</v>
      </c>
      <c r="AZ94" s="1">
        <v>1.40425881584204E-3</v>
      </c>
      <c r="BA94" s="3">
        <v>1.0009999999999999</v>
      </c>
      <c r="BB94" s="3">
        <v>316.22776601683802</v>
      </c>
      <c r="BC94" s="3">
        <v>1.07854578066965E-3</v>
      </c>
      <c r="BD94" s="1">
        <v>22.024000000000001</v>
      </c>
      <c r="BE94" s="1">
        <v>73.613453066971203</v>
      </c>
      <c r="BF94" s="1">
        <v>3.0926799655031901E-3</v>
      </c>
      <c r="BG94" s="3">
        <v>5.0049999999999999</v>
      </c>
      <c r="BH94" s="3">
        <v>169.967317119759</v>
      </c>
      <c r="BI94" s="3">
        <v>3.2017309741103001E-3</v>
      </c>
    </row>
    <row r="95" spans="1:61" x14ac:dyDescent="0.25">
      <c r="A95" s="5"/>
      <c r="B95" s="5" t="b">
        <v>0</v>
      </c>
      <c r="C95" s="5" t="s">
        <v>44</v>
      </c>
      <c r="D95" s="6">
        <v>43420.7188888889</v>
      </c>
      <c r="E95" s="2" t="s">
        <v>28</v>
      </c>
      <c r="F95" s="3" t="s">
        <v>158</v>
      </c>
      <c r="G95" s="5" t="s">
        <v>39</v>
      </c>
      <c r="H95" s="1">
        <v>835.96699999999998</v>
      </c>
      <c r="I95" s="1">
        <v>9.7171005463033495</v>
      </c>
      <c r="J95" s="1" t="s">
        <v>34</v>
      </c>
      <c r="K95" s="3">
        <v>8360.4189999999999</v>
      </c>
      <c r="L95" s="3">
        <v>7.2491162602966996</v>
      </c>
      <c r="M95" s="3" t="s">
        <v>34</v>
      </c>
      <c r="N95" s="1">
        <v>4554832.6880000001</v>
      </c>
      <c r="O95" s="1">
        <v>0.53163213772212103</v>
      </c>
      <c r="P95" s="1">
        <v>1.35740409735542</v>
      </c>
      <c r="Q95" s="3">
        <v>20456.733</v>
      </c>
      <c r="R95" s="3">
        <v>0.97738884328316999</v>
      </c>
      <c r="S95" s="3" t="s">
        <v>34</v>
      </c>
      <c r="T95" s="1">
        <v>7991.8429999999998</v>
      </c>
      <c r="U95" s="1">
        <v>3.3173312910892698</v>
      </c>
      <c r="V95" s="1" t="s">
        <v>34</v>
      </c>
      <c r="W95" s="3">
        <v>223.25399999999999</v>
      </c>
      <c r="X95" s="3">
        <v>26.743923696808199</v>
      </c>
      <c r="Y95" s="3" t="s">
        <v>34</v>
      </c>
      <c r="Z95" s="1">
        <v>615.71100000000001</v>
      </c>
      <c r="AA95" s="1">
        <v>20.615809673555901</v>
      </c>
      <c r="AB95" s="1" t="s">
        <v>34</v>
      </c>
      <c r="AC95" s="3">
        <v>612.70899999999995</v>
      </c>
      <c r="AD95" s="3">
        <v>14.158024351286601</v>
      </c>
      <c r="AE95" s="3" t="s">
        <v>34</v>
      </c>
      <c r="AF95" s="1">
        <v>59.067</v>
      </c>
      <c r="AG95" s="1">
        <v>71.669943585082905</v>
      </c>
      <c r="AH95" s="1" t="s">
        <v>34</v>
      </c>
      <c r="AI95" s="3">
        <v>1.0009999999999999</v>
      </c>
      <c r="AJ95" s="3">
        <v>316.22776601683802</v>
      </c>
      <c r="AK95" s="3" t="s">
        <v>34</v>
      </c>
      <c r="AL95" s="1">
        <v>501.577</v>
      </c>
      <c r="AM95" s="1">
        <v>19.156076571539501</v>
      </c>
      <c r="AN95" s="1" t="s">
        <v>34</v>
      </c>
      <c r="AO95" s="3">
        <v>4.0039999999999996</v>
      </c>
      <c r="AP95" s="3">
        <v>210.81851067789199</v>
      </c>
      <c r="AQ95" s="3" t="s">
        <v>34</v>
      </c>
      <c r="AR95" s="1">
        <v>234.267</v>
      </c>
      <c r="AS95" s="1">
        <v>19.963573247300499</v>
      </c>
      <c r="AT95" s="1">
        <v>1.60463700565549E-2</v>
      </c>
      <c r="AU95" s="3">
        <v>165.18799999999999</v>
      </c>
      <c r="AV95" s="3">
        <v>23.427683099810402</v>
      </c>
      <c r="AW95" s="3">
        <v>1.27687209037337E-2</v>
      </c>
      <c r="AX95" s="1">
        <v>10.01</v>
      </c>
      <c r="AY95" s="1">
        <v>81.649658092772597</v>
      </c>
      <c r="AZ95" s="1">
        <v>2.34043135973673E-3</v>
      </c>
      <c r="BA95" s="3">
        <v>4.0039999999999996</v>
      </c>
      <c r="BB95" s="3">
        <v>129.09944487358101</v>
      </c>
      <c r="BC95" s="3">
        <v>4.31418312267858E-3</v>
      </c>
      <c r="BD95" s="1">
        <v>18.021000000000001</v>
      </c>
      <c r="BE95" s="1">
        <v>127.766145919642</v>
      </c>
      <c r="BF95" s="1">
        <v>2.5305660033750899E-3</v>
      </c>
      <c r="BG95" s="3">
        <v>5.0049999999999999</v>
      </c>
      <c r="BH95" s="3">
        <v>216.02468994692899</v>
      </c>
      <c r="BI95" s="3">
        <v>3.2017309741103001E-3</v>
      </c>
    </row>
    <row r="97" spans="7:41" x14ac:dyDescent="0.25">
      <c r="G97" s="179" t="s">
        <v>338</v>
      </c>
      <c r="T97">
        <f>AVERAGE(T3:T5,T7,T9,T11,T13,T15,T17,T18,T19,T21,T23,T25,T27,T29,T31,T33,T35,T37,T39,T41,T43,T45,T47,T49,T51,T53,T55,T57,T59,T61,T63,T65,T67,T69,T71,T73,T75,T77,T79,T81,T83,T85,T87,T89,T91,T94,T95)</f>
        <v>8043.8751428571441</v>
      </c>
      <c r="W97">
        <f>AVERAGE(W3:W5,W7,W9,W11,W13,W15,W17,W18,W19,W21,W23,W25,W27,W29,W31,W33,W35,W37,W39,W41,W43,W45,W47,W49,W51,W53,W55,W57,W59,W61,W63,W65,W67,W69,W71,W73,W75,W77,W79,W81,W83,W85,W87,W89,W91,W94,W95)</f>
        <v>221.27357142857142</v>
      </c>
      <c r="Z97">
        <f>AVERAGE(Z3:Z5,Z7,Z9,Z11,Z13,Z15,Z17,Z18,Z19,Z21,Z23,Z25,Z27,Z29,Z31,Z33,Z35,Z37,Z39,Z41,Z43,Z45,Z47,Z49,Z51,Z53,Z55,Z57,Z59,Z61,Z63,Z65,Z67,Z69,Z71,Z73,Z75,Z77,Z79,Z81,Z83,Z85,Z87,Z89,Z91,Z94,Z95)</f>
        <v>696.60095918367347</v>
      </c>
      <c r="AC97">
        <f>AVERAGE(AC3:AC5,AC7,AC9,AC11,AC13,AC15,AC17,AC18,AC19,AC21,AC23,AC25,AC27,AC29,AC31,AC33,AC35,AC37,AC39,AC41,AC43,AC45,AC47,AC49,AC51,AC53,AC55,AC57,AC59,AC61,AC63,AC65,AC67,AC69,AC71,AC73,AC75,AC77,AC79,AC81,AC83,AC85,AC87,AC89,AC91,AC94,AC95)</f>
        <v>770.34567346938763</v>
      </c>
      <c r="AF97">
        <f>AVERAGE(AF3:AF5,AF7,AF9,AF11,AF13,AF15,AF17,AF18,AF19,AF21,AF23,AF25,AF27,AF29,AF31,AF33,AF35,AF37,AF39,AF41,AF43,AF45,AF47,AF49,AF51,AF53,AF55,AF57,AF59,AF61,AF63,AF65,AF67,AF69,AF71,AF73,AF75,AF77,AF79,AF81,AF83,AF85,AF87,AF89,AF91,AF94,AF95)</f>
        <v>90.961469387755102</v>
      </c>
      <c r="AI97">
        <f>AVERAGE(AI3:AI5,AI7,AI9,AI11,AI13,AI15,AI17,AI18,AI19,AI21,AI23,AI25,AI27,AI29,AI31,AI33,AI35,AI37,AI39,AI41,AI43,AI45,AI47,AI49,AI51,AI53,AI55,AI57,AI59,AI61,AI63,AI65,AI67,AI69,AI71,AI73,AI75,AI77,AI79,AI81,AI83,AI85,AI87,AI89,AI91,AI94,AI95)</f>
        <v>9.8068367346938761</v>
      </c>
      <c r="AL97">
        <f>AVERAGE(AL3:AL5,AL7,AL9,AL11,AL13,AL15,AL17,AL18,AL19,AL21,AL23,AL25,AL27,AL29,AL31,AL33,AL35,AL37,AL39,AL41,AL43,AL45,AL47,AL49,AL51,AL53,AL55,AL57,AL59,AL61,AL63,AL65,AL67,AL69,AL71,AL73,AL75,AL77,AL79,AL81,AL83,AL85,AL87,AL89,AL91,AL94,AL95)</f>
        <v>681.73724489795916</v>
      </c>
      <c r="AO97">
        <f>AVERAGE(AO3:AO5,AO7,AO9,AO11,AO13,AO15,AO17,AO18,AO19,AO21,AO23,AO25,AO27,AO29,AO31,AO33,AO35,AO37,AO39,AO41,AO43,AO45,AO47,AO49,AO51,AO53,AO55,AO57,AO59,AO61,AO63,AO65,AO67,AO69,AO71,AO73,AO75,AO77,AO79,AO81,AO83,AO85,AO87,AO89,AO91,AO94,AO95)</f>
        <v>16.67155102040816</v>
      </c>
    </row>
  </sheetData>
  <mergeCells count="19">
    <mergeCell ref="AX1:AZ1"/>
    <mergeCell ref="BA1:BC1"/>
    <mergeCell ref="BD1:BF1"/>
    <mergeCell ref="BG1:BI1"/>
    <mergeCell ref="AI1:AK1"/>
    <mergeCell ref="AL1:AN1"/>
    <mergeCell ref="AO1:AQ1"/>
    <mergeCell ref="AR1:AT1"/>
    <mergeCell ref="AU1:AW1"/>
    <mergeCell ref="T1:V1"/>
    <mergeCell ref="W1:Y1"/>
    <mergeCell ref="Z1:AB1"/>
    <mergeCell ref="AC1:AE1"/>
    <mergeCell ref="AF1:AH1"/>
    <mergeCell ref="A1:G1"/>
    <mergeCell ref="H1:J1"/>
    <mergeCell ref="K1:M1"/>
    <mergeCell ref="N1:P1"/>
    <mergeCell ref="Q1:S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ValueList_Helper!$A$1:$A$20</xm:f>
          </x14:formula1>
          <xm:sqref>E3:E95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Y46"/>
  <sheetViews>
    <sheetView zoomScale="80" zoomScaleNormal="80" workbookViewId="0">
      <pane xSplit="7" ySplit="2" topLeftCell="DD3" activePane="bottomRight" state="frozen"/>
      <selection pane="topRight" activeCell="H1" sqref="H1"/>
      <selection pane="bottomLeft" activeCell="A3" sqref="A3"/>
      <selection pane="bottomRight" activeCell="ET4" sqref="ET4"/>
    </sheetView>
  </sheetViews>
  <sheetFormatPr defaultColWidth="9.140625" defaultRowHeight="15" x14ac:dyDescent="0.25"/>
  <cols>
    <col min="1" max="1" width="4" hidden="1" customWidth="1"/>
    <col min="2" max="2" width="7" bestFit="1" customWidth="1"/>
    <col min="3" max="3" width="11" bestFit="1" customWidth="1"/>
    <col min="4" max="4" width="18.140625" bestFit="1" customWidth="1"/>
    <col min="5" max="5" width="7.42578125" bestFit="1" customWidth="1"/>
    <col min="6" max="6" width="5.7109375" bestFit="1" customWidth="1"/>
    <col min="7" max="7" width="21.42578125" bestFit="1" customWidth="1"/>
    <col min="8" max="8" width="9.28515625" bestFit="1" customWidth="1"/>
    <col min="9" max="9" width="9.140625" bestFit="1" customWidth="1"/>
    <col min="10" max="10" width="7.42578125" bestFit="1" customWidth="1"/>
    <col min="11" max="11" width="9.28515625" bestFit="1" customWidth="1"/>
    <col min="12" max="12" width="8.85546875" bestFit="1" customWidth="1"/>
    <col min="13" max="13" width="12.140625" bestFit="1" customWidth="1"/>
    <col min="14" max="14" width="13" bestFit="1" customWidth="1"/>
    <col min="15" max="15" width="11.5703125" bestFit="1" customWidth="1"/>
    <col min="16" max="16" width="10" bestFit="1" customWidth="1"/>
    <col min="17" max="17" width="11.28515625" bestFit="1" customWidth="1"/>
    <col min="18" max="18" width="6.42578125" bestFit="1" customWidth="1"/>
    <col min="19" max="19" width="13" bestFit="1" customWidth="1"/>
    <col min="20" max="20" width="10.28515625" bestFit="1" customWidth="1"/>
    <col min="21" max="21" width="9.140625" bestFit="1" customWidth="1"/>
    <col min="22" max="22" width="8.140625" bestFit="1" customWidth="1"/>
    <col min="23" max="23" width="10.28515625" bestFit="1" customWidth="1"/>
    <col min="24" max="24" width="8.85546875" bestFit="1" customWidth="1"/>
    <col min="25" max="25" width="12.140625" bestFit="1" customWidth="1"/>
    <col min="26" max="26" width="13" bestFit="1" customWidth="1"/>
    <col min="27" max="27" width="11.5703125" bestFit="1" customWidth="1"/>
    <col min="28" max="28" width="10" bestFit="1" customWidth="1"/>
    <col min="29" max="29" width="11.28515625" bestFit="1" customWidth="1"/>
    <col min="30" max="30" width="8.140625" bestFit="1" customWidth="1"/>
    <col min="31" max="31" width="7.28515625" bestFit="1" customWidth="1"/>
    <col min="32" max="32" width="12.140625" bestFit="1" customWidth="1"/>
    <col min="33" max="33" width="9.140625" bestFit="1" customWidth="1"/>
    <col min="34" max="34" width="9.5703125" bestFit="1" customWidth="1"/>
    <col min="35" max="35" width="11.42578125" bestFit="1" customWidth="1"/>
    <col min="36" max="36" width="9.42578125" bestFit="1" customWidth="1"/>
    <col min="37" max="37" width="12.140625" bestFit="1" customWidth="1"/>
    <col min="38" max="38" width="13" bestFit="1" customWidth="1"/>
    <col min="39" max="39" width="11.5703125" bestFit="1" customWidth="1"/>
    <col min="40" max="40" width="10" bestFit="1" customWidth="1"/>
    <col min="41" max="41" width="11.28515625" bestFit="1" customWidth="1"/>
    <col min="42" max="42" width="9.28515625" bestFit="1" customWidth="1"/>
    <col min="43" max="43" width="13" bestFit="1" customWidth="1"/>
    <col min="44" max="44" width="11.42578125" bestFit="1" customWidth="1"/>
    <col min="45" max="45" width="9.140625" bestFit="1" customWidth="1"/>
    <col min="46" max="46" width="9.28515625" bestFit="1" customWidth="1"/>
    <col min="47" max="47" width="11.42578125" bestFit="1" customWidth="1"/>
    <col min="48" max="48" width="9.28515625" bestFit="1" customWidth="1"/>
    <col min="49" max="49" width="12.140625" bestFit="1" customWidth="1"/>
    <col min="50" max="50" width="13" bestFit="1" customWidth="1"/>
    <col min="51" max="51" width="11.5703125" bestFit="1" customWidth="1"/>
    <col min="52" max="52" width="10" bestFit="1" customWidth="1"/>
    <col min="53" max="53" width="11.28515625" bestFit="1" customWidth="1"/>
    <col min="54" max="54" width="9.28515625" bestFit="1" customWidth="1"/>
    <col min="55" max="55" width="7.28515625" bestFit="1" customWidth="1"/>
    <col min="56" max="56" width="11.42578125" bestFit="1" customWidth="1"/>
    <col min="57" max="57" width="9.140625" bestFit="1" customWidth="1"/>
    <col min="58" max="58" width="8.85546875" bestFit="1" customWidth="1"/>
    <col min="59" max="59" width="11" bestFit="1" customWidth="1"/>
    <col min="60" max="60" width="9.28515625" bestFit="1" customWidth="1"/>
    <col min="61" max="61" width="12.140625" bestFit="1" customWidth="1"/>
    <col min="62" max="62" width="13" bestFit="1" customWidth="1"/>
    <col min="63" max="63" width="11.5703125" bestFit="1" customWidth="1"/>
    <col min="64" max="64" width="10" bestFit="1" customWidth="1"/>
    <col min="65" max="65" width="11.28515625" bestFit="1" customWidth="1"/>
    <col min="66" max="66" width="8.85546875" bestFit="1" customWidth="1"/>
    <col min="67" max="67" width="12" bestFit="1" customWidth="1"/>
    <col min="68" max="68" width="11" bestFit="1" customWidth="1"/>
    <col min="69" max="69" width="9.140625" bestFit="1" customWidth="1"/>
    <col min="70" max="70" width="8.140625" bestFit="1" customWidth="1"/>
    <col min="71" max="71" width="11" bestFit="1" customWidth="1"/>
    <col min="72" max="72" width="8.85546875" bestFit="1" customWidth="1"/>
    <col min="73" max="73" width="12.140625" bestFit="1" customWidth="1"/>
    <col min="74" max="74" width="13" bestFit="1" customWidth="1"/>
    <col min="75" max="75" width="11.5703125" bestFit="1" customWidth="1"/>
    <col min="76" max="76" width="10" bestFit="1" customWidth="1"/>
    <col min="77" max="77" width="11.28515625" bestFit="1" customWidth="1"/>
    <col min="78" max="78" width="9.28515625" bestFit="1" customWidth="1"/>
    <col min="79" max="79" width="7.28515625" bestFit="1" customWidth="1"/>
    <col min="80" max="80" width="10.28515625" bestFit="1" customWidth="1"/>
    <col min="81" max="81" width="9.140625" bestFit="1" customWidth="1"/>
    <col min="82" max="82" width="8.140625" bestFit="1" customWidth="1"/>
    <col min="83" max="83" width="10.28515625" bestFit="1" customWidth="1"/>
    <col min="84" max="84" width="8.85546875" bestFit="1" customWidth="1"/>
    <col min="85" max="85" width="12.140625" bestFit="1" customWidth="1"/>
    <col min="86" max="86" width="13" bestFit="1" customWidth="1"/>
    <col min="87" max="87" width="11.5703125" bestFit="1" customWidth="1"/>
    <col min="88" max="88" width="10" bestFit="1" customWidth="1"/>
    <col min="89" max="89" width="11.28515625" bestFit="1" customWidth="1"/>
    <col min="90" max="90" width="9.28515625" bestFit="1" customWidth="1"/>
    <col min="91" max="91" width="13" bestFit="1" customWidth="1"/>
    <col min="92" max="92" width="12.140625" bestFit="1" customWidth="1"/>
    <col min="93" max="93" width="9.140625" bestFit="1" customWidth="1"/>
    <col min="94" max="94" width="9.28515625" bestFit="1" customWidth="1"/>
    <col min="95" max="95" width="12.140625" bestFit="1" customWidth="1"/>
    <col min="96" max="96" width="9.28515625" bestFit="1" customWidth="1"/>
    <col min="97" max="97" width="12.140625" bestFit="1" customWidth="1"/>
    <col min="98" max="98" width="13" bestFit="1" customWidth="1"/>
    <col min="99" max="99" width="11.5703125" bestFit="1" customWidth="1"/>
    <col min="100" max="100" width="10" bestFit="1" customWidth="1"/>
    <col min="101" max="101" width="11.28515625" bestFit="1" customWidth="1"/>
    <col min="102" max="102" width="9.5703125" bestFit="1" customWidth="1"/>
    <col min="103" max="103" width="7.28515625" bestFit="1" customWidth="1"/>
    <col min="104" max="104" width="11" bestFit="1" customWidth="1"/>
    <col min="105" max="105" width="9.140625" bestFit="1" customWidth="1"/>
    <col min="106" max="106" width="8.85546875" bestFit="1" customWidth="1"/>
    <col min="107" max="107" width="11" bestFit="1" customWidth="1"/>
    <col min="108" max="108" width="8.85546875" bestFit="1" customWidth="1"/>
    <col min="109" max="109" width="12.140625" bestFit="1" customWidth="1"/>
    <col min="110" max="110" width="13" bestFit="1" customWidth="1"/>
    <col min="111" max="111" width="11.5703125" bestFit="1" customWidth="1"/>
    <col min="112" max="112" width="10" bestFit="1" customWidth="1"/>
    <col min="113" max="113" width="11.28515625" bestFit="1" customWidth="1"/>
    <col min="114" max="114" width="10" bestFit="1" customWidth="1"/>
    <col min="115" max="115" width="13" bestFit="1" customWidth="1"/>
    <col min="116" max="116" width="10.28515625" bestFit="1" customWidth="1"/>
    <col min="117" max="117" width="9.140625" bestFit="1" customWidth="1"/>
    <col min="118" max="118" width="8.140625" bestFit="1" customWidth="1"/>
    <col min="119" max="119" width="10.28515625" bestFit="1" customWidth="1"/>
    <col min="120" max="120" width="8.85546875" bestFit="1" customWidth="1"/>
    <col min="121" max="121" width="12.140625" bestFit="1" customWidth="1"/>
    <col min="122" max="122" width="13" bestFit="1" customWidth="1"/>
    <col min="123" max="123" width="11.5703125" bestFit="1" customWidth="1"/>
    <col min="124" max="124" width="10" bestFit="1" customWidth="1"/>
    <col min="125" max="125" width="11.28515625" bestFit="1" customWidth="1"/>
    <col min="126" max="126" width="9.28515625" bestFit="1" customWidth="1"/>
    <col min="127" max="127" width="7.28515625" bestFit="1" customWidth="1"/>
    <col min="128" max="128" width="11" bestFit="1" customWidth="1"/>
    <col min="129" max="129" width="9.140625" bestFit="1" customWidth="1"/>
    <col min="130" max="130" width="9.28515625" bestFit="1" customWidth="1"/>
    <col min="131" max="131" width="11.42578125" bestFit="1" customWidth="1"/>
    <col min="132" max="132" width="9.28515625" bestFit="1" customWidth="1"/>
    <col min="133" max="133" width="12.140625" bestFit="1" customWidth="1"/>
    <col min="134" max="134" width="13" bestFit="1" customWidth="1"/>
    <col min="135" max="135" width="11.5703125" bestFit="1" customWidth="1"/>
    <col min="136" max="136" width="10" bestFit="1" customWidth="1"/>
    <col min="137" max="137" width="11.28515625" bestFit="1" customWidth="1"/>
    <col min="138" max="138" width="9.28515625" bestFit="1" customWidth="1"/>
    <col min="139" max="139" width="13" bestFit="1" customWidth="1"/>
    <col min="140" max="140" width="11" bestFit="1" customWidth="1"/>
    <col min="141" max="141" width="9.140625" bestFit="1" customWidth="1"/>
    <col min="142" max="142" width="8.140625" bestFit="1" customWidth="1"/>
    <col min="143" max="143" width="10.7109375" bestFit="1" customWidth="1"/>
    <col min="144" max="144" width="8.85546875" bestFit="1" customWidth="1"/>
    <col min="145" max="145" width="12.140625" bestFit="1" customWidth="1"/>
    <col min="146" max="146" width="13" bestFit="1" customWidth="1"/>
    <col min="147" max="147" width="11.5703125" bestFit="1" customWidth="1"/>
    <col min="148" max="148" width="10" bestFit="1" customWidth="1"/>
    <col min="149" max="149" width="11.28515625" bestFit="1" customWidth="1"/>
    <col min="150" max="150" width="8.85546875" bestFit="1" customWidth="1"/>
    <col min="151" max="151" width="7.28515625" bestFit="1" customWidth="1"/>
    <col min="152" max="152" width="10.28515625" bestFit="1" customWidth="1"/>
    <col min="153" max="153" width="9.140625" bestFit="1" customWidth="1"/>
    <col min="154" max="154" width="15.5703125" bestFit="1" customWidth="1"/>
    <col min="155" max="155" width="10.28515625" bestFit="1" customWidth="1"/>
    <col min="156" max="156" width="9.140625" bestFit="1" customWidth="1"/>
    <col min="157" max="157" width="15.5703125" bestFit="1" customWidth="1"/>
    <col min="158" max="158" width="10.28515625" bestFit="1" customWidth="1"/>
    <col min="159" max="159" width="9.140625" bestFit="1" customWidth="1"/>
    <col min="160" max="160" width="15.5703125" bestFit="1" customWidth="1"/>
    <col min="161" max="161" width="9.28515625" bestFit="1" customWidth="1"/>
    <col min="162" max="162" width="9.140625" bestFit="1" customWidth="1"/>
    <col min="163" max="163" width="15.5703125" bestFit="1" customWidth="1"/>
    <col min="164" max="164" width="10.28515625" bestFit="1" customWidth="1"/>
    <col min="165" max="165" width="9.140625" bestFit="1" customWidth="1"/>
    <col min="166" max="166" width="15.5703125" bestFit="1" customWidth="1"/>
    <col min="167" max="167" width="9.28515625" bestFit="1" customWidth="1"/>
    <col min="168" max="168" width="9.140625" bestFit="1" customWidth="1"/>
    <col min="169" max="169" width="15.5703125" bestFit="1" customWidth="1"/>
    <col min="171" max="171" width="12.42578125" bestFit="1" customWidth="1"/>
    <col min="172" max="172" width="13.7109375" bestFit="1" customWidth="1"/>
    <col min="173" max="173" width="12.28515625" bestFit="1" customWidth="1"/>
    <col min="174" max="174" width="13.5703125" bestFit="1" customWidth="1"/>
    <col min="175" max="175" width="9.85546875" bestFit="1" customWidth="1"/>
    <col min="176" max="176" width="11" bestFit="1" customWidth="1"/>
    <col min="178" max="179" width="22.7109375" bestFit="1" customWidth="1"/>
    <col min="180" max="181" width="22.42578125" bestFit="1" customWidth="1"/>
  </cols>
  <sheetData>
    <row r="1" spans="1:181" ht="18" customHeight="1" x14ac:dyDescent="0.25">
      <c r="A1" s="161" t="s">
        <v>28</v>
      </c>
      <c r="B1" s="159"/>
      <c r="C1" s="159"/>
      <c r="D1" s="159"/>
      <c r="E1" s="159"/>
      <c r="F1" s="159"/>
      <c r="G1" s="160"/>
      <c r="H1" s="161" t="s">
        <v>188</v>
      </c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60"/>
      <c r="T1" s="161" t="s">
        <v>6</v>
      </c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60"/>
      <c r="AF1" s="161" t="s">
        <v>61</v>
      </c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60"/>
      <c r="AR1" s="161" t="s">
        <v>132</v>
      </c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60"/>
      <c r="BD1" s="161" t="s">
        <v>21</v>
      </c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  <c r="BP1" s="161" t="s">
        <v>69</v>
      </c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60"/>
      <c r="CB1" s="161" t="s">
        <v>45</v>
      </c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60"/>
      <c r="CN1" s="161" t="s">
        <v>54</v>
      </c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60"/>
      <c r="CZ1" s="161" t="s">
        <v>121</v>
      </c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60"/>
      <c r="DL1" s="161" t="s">
        <v>12</v>
      </c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60"/>
      <c r="DX1" s="161" t="s">
        <v>16</v>
      </c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60"/>
      <c r="EJ1" s="161" t="s">
        <v>50</v>
      </c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60"/>
      <c r="EV1" s="159" t="s">
        <v>141</v>
      </c>
      <c r="EW1" s="159"/>
      <c r="EX1" s="162"/>
      <c r="EY1" s="158" t="s">
        <v>67</v>
      </c>
      <c r="EZ1" s="159"/>
      <c r="FA1" s="162"/>
      <c r="FB1" s="158" t="s">
        <v>92</v>
      </c>
      <c r="FC1" s="159"/>
      <c r="FD1" s="162"/>
      <c r="FE1" s="158" t="s">
        <v>10</v>
      </c>
      <c r="FF1" s="159"/>
      <c r="FG1" s="162"/>
      <c r="FH1" s="158" t="s">
        <v>160</v>
      </c>
      <c r="FI1" s="159"/>
      <c r="FJ1" s="162"/>
      <c r="FK1" s="158" t="s">
        <v>63</v>
      </c>
      <c r="FL1" s="159"/>
      <c r="FM1" s="160"/>
      <c r="FO1" s="151" t="s">
        <v>280</v>
      </c>
      <c r="FP1" s="152"/>
      <c r="FQ1" s="152"/>
      <c r="FR1" s="153"/>
      <c r="FS1" s="154" t="s">
        <v>281</v>
      </c>
      <c r="FT1" s="153"/>
      <c r="FV1" s="155" t="s">
        <v>283</v>
      </c>
      <c r="FW1" s="156"/>
      <c r="FX1" s="156"/>
      <c r="FY1" s="157"/>
    </row>
    <row r="2" spans="1:181" ht="18" customHeight="1" x14ac:dyDescent="0.25">
      <c r="A2" s="34" t="s">
        <v>158</v>
      </c>
      <c r="B2" s="4" t="s">
        <v>189</v>
      </c>
      <c r="C2" s="4" t="s">
        <v>72</v>
      </c>
      <c r="D2" s="4" t="s">
        <v>93</v>
      </c>
      <c r="E2" s="4" t="s">
        <v>90</v>
      </c>
      <c r="F2" s="4" t="s">
        <v>29</v>
      </c>
      <c r="G2" s="35" t="s">
        <v>144</v>
      </c>
      <c r="H2" s="32" t="s">
        <v>139</v>
      </c>
      <c r="I2" s="31" t="s">
        <v>136</v>
      </c>
      <c r="J2" s="31" t="s">
        <v>269</v>
      </c>
      <c r="K2" s="31" t="s">
        <v>209</v>
      </c>
      <c r="L2" s="31" t="s">
        <v>270</v>
      </c>
      <c r="M2" s="31" t="s">
        <v>271</v>
      </c>
      <c r="N2" s="31" t="s">
        <v>272</v>
      </c>
      <c r="O2" s="31" t="s">
        <v>170</v>
      </c>
      <c r="P2" s="31" t="s">
        <v>273</v>
      </c>
      <c r="Q2" s="31" t="s">
        <v>274</v>
      </c>
      <c r="R2" s="31" t="s">
        <v>208</v>
      </c>
      <c r="S2" s="33" t="s">
        <v>275</v>
      </c>
      <c r="T2" s="31" t="s">
        <v>139</v>
      </c>
      <c r="U2" s="31" t="s">
        <v>136</v>
      </c>
      <c r="V2" s="31" t="s">
        <v>269</v>
      </c>
      <c r="W2" s="31" t="s">
        <v>209</v>
      </c>
      <c r="X2" s="31" t="s">
        <v>270</v>
      </c>
      <c r="Y2" s="31" t="s">
        <v>271</v>
      </c>
      <c r="Z2" s="31" t="s">
        <v>272</v>
      </c>
      <c r="AA2" s="31" t="s">
        <v>170</v>
      </c>
      <c r="AB2" s="31" t="s">
        <v>273</v>
      </c>
      <c r="AC2" s="31" t="s">
        <v>274</v>
      </c>
      <c r="AD2" s="31" t="s">
        <v>208</v>
      </c>
      <c r="AE2" s="31" t="s">
        <v>275</v>
      </c>
      <c r="AF2" s="31" t="s">
        <v>139</v>
      </c>
      <c r="AG2" s="31" t="s">
        <v>136</v>
      </c>
      <c r="AH2" s="31" t="s">
        <v>269</v>
      </c>
      <c r="AI2" s="31" t="s">
        <v>209</v>
      </c>
      <c r="AJ2" s="31" t="s">
        <v>270</v>
      </c>
      <c r="AK2" s="31" t="s">
        <v>271</v>
      </c>
      <c r="AL2" s="31" t="s">
        <v>272</v>
      </c>
      <c r="AM2" s="31" t="s">
        <v>170</v>
      </c>
      <c r="AN2" s="31" t="s">
        <v>273</v>
      </c>
      <c r="AO2" s="31" t="s">
        <v>274</v>
      </c>
      <c r="AP2" s="31" t="s">
        <v>208</v>
      </c>
      <c r="AQ2" s="31" t="s">
        <v>275</v>
      </c>
      <c r="AR2" s="31" t="s">
        <v>139</v>
      </c>
      <c r="AS2" s="31" t="s">
        <v>136</v>
      </c>
      <c r="AT2" s="31" t="s">
        <v>269</v>
      </c>
      <c r="AU2" s="31" t="s">
        <v>209</v>
      </c>
      <c r="AV2" s="31" t="s">
        <v>270</v>
      </c>
      <c r="AW2" s="31" t="s">
        <v>271</v>
      </c>
      <c r="AX2" s="31" t="s">
        <v>272</v>
      </c>
      <c r="AY2" s="31" t="s">
        <v>170</v>
      </c>
      <c r="AZ2" s="31" t="s">
        <v>273</v>
      </c>
      <c r="BA2" s="31" t="s">
        <v>274</v>
      </c>
      <c r="BB2" s="31" t="s">
        <v>208</v>
      </c>
      <c r="BC2" s="31" t="s">
        <v>275</v>
      </c>
      <c r="BD2" s="31" t="s">
        <v>139</v>
      </c>
      <c r="BE2" s="31" t="s">
        <v>136</v>
      </c>
      <c r="BF2" s="31" t="s">
        <v>269</v>
      </c>
      <c r="BG2" s="31" t="s">
        <v>209</v>
      </c>
      <c r="BH2" s="31" t="s">
        <v>270</v>
      </c>
      <c r="BI2" s="31" t="s">
        <v>271</v>
      </c>
      <c r="BJ2" s="31" t="s">
        <v>272</v>
      </c>
      <c r="BK2" s="31" t="s">
        <v>170</v>
      </c>
      <c r="BL2" s="31" t="s">
        <v>273</v>
      </c>
      <c r="BM2" s="31" t="s">
        <v>274</v>
      </c>
      <c r="BN2" s="31" t="s">
        <v>208</v>
      </c>
      <c r="BO2" s="31" t="s">
        <v>275</v>
      </c>
      <c r="BP2" s="31" t="s">
        <v>139</v>
      </c>
      <c r="BQ2" s="31" t="s">
        <v>136</v>
      </c>
      <c r="BR2" s="31" t="s">
        <v>269</v>
      </c>
      <c r="BS2" s="31" t="s">
        <v>209</v>
      </c>
      <c r="BT2" s="31" t="s">
        <v>270</v>
      </c>
      <c r="BU2" s="31" t="s">
        <v>271</v>
      </c>
      <c r="BV2" s="31" t="s">
        <v>272</v>
      </c>
      <c r="BW2" s="31" t="s">
        <v>170</v>
      </c>
      <c r="BX2" s="31" t="s">
        <v>273</v>
      </c>
      <c r="BY2" s="31" t="s">
        <v>274</v>
      </c>
      <c r="BZ2" s="31" t="s">
        <v>208</v>
      </c>
      <c r="CA2" s="31" t="s">
        <v>275</v>
      </c>
      <c r="CB2" s="31" t="s">
        <v>139</v>
      </c>
      <c r="CC2" s="31" t="s">
        <v>136</v>
      </c>
      <c r="CD2" s="31" t="s">
        <v>269</v>
      </c>
      <c r="CE2" s="31" t="s">
        <v>209</v>
      </c>
      <c r="CF2" s="31" t="s">
        <v>270</v>
      </c>
      <c r="CG2" s="31" t="s">
        <v>271</v>
      </c>
      <c r="CH2" s="31" t="s">
        <v>272</v>
      </c>
      <c r="CI2" s="31" t="s">
        <v>170</v>
      </c>
      <c r="CJ2" s="31" t="s">
        <v>273</v>
      </c>
      <c r="CK2" s="31" t="s">
        <v>274</v>
      </c>
      <c r="CL2" s="31" t="s">
        <v>208</v>
      </c>
      <c r="CM2" s="31" t="s">
        <v>275</v>
      </c>
      <c r="CN2" s="31" t="s">
        <v>139</v>
      </c>
      <c r="CO2" s="31" t="s">
        <v>136</v>
      </c>
      <c r="CP2" s="31" t="s">
        <v>269</v>
      </c>
      <c r="CQ2" s="31" t="s">
        <v>209</v>
      </c>
      <c r="CR2" s="31" t="s">
        <v>270</v>
      </c>
      <c r="CS2" s="31" t="s">
        <v>271</v>
      </c>
      <c r="CT2" s="31" t="s">
        <v>272</v>
      </c>
      <c r="CU2" s="31" t="s">
        <v>170</v>
      </c>
      <c r="CV2" s="31" t="s">
        <v>273</v>
      </c>
      <c r="CW2" s="31" t="s">
        <v>274</v>
      </c>
      <c r="CX2" s="31" t="s">
        <v>208</v>
      </c>
      <c r="CY2" s="31" t="s">
        <v>275</v>
      </c>
      <c r="CZ2" s="31" t="s">
        <v>139</v>
      </c>
      <c r="DA2" s="31" t="s">
        <v>136</v>
      </c>
      <c r="DB2" s="31" t="s">
        <v>269</v>
      </c>
      <c r="DC2" s="31" t="s">
        <v>209</v>
      </c>
      <c r="DD2" s="31" t="s">
        <v>270</v>
      </c>
      <c r="DE2" s="31" t="s">
        <v>271</v>
      </c>
      <c r="DF2" s="31" t="s">
        <v>272</v>
      </c>
      <c r="DG2" s="31" t="s">
        <v>170</v>
      </c>
      <c r="DH2" s="31" t="s">
        <v>273</v>
      </c>
      <c r="DI2" s="31" t="s">
        <v>274</v>
      </c>
      <c r="DJ2" s="31" t="s">
        <v>208</v>
      </c>
      <c r="DK2" s="31" t="s">
        <v>275</v>
      </c>
      <c r="DL2" s="31" t="s">
        <v>139</v>
      </c>
      <c r="DM2" s="31" t="s">
        <v>136</v>
      </c>
      <c r="DN2" s="31" t="s">
        <v>269</v>
      </c>
      <c r="DO2" s="31" t="s">
        <v>209</v>
      </c>
      <c r="DP2" s="31" t="s">
        <v>270</v>
      </c>
      <c r="DQ2" s="31" t="s">
        <v>271</v>
      </c>
      <c r="DR2" s="31" t="s">
        <v>272</v>
      </c>
      <c r="DS2" s="31" t="s">
        <v>170</v>
      </c>
      <c r="DT2" s="31" t="s">
        <v>273</v>
      </c>
      <c r="DU2" s="31" t="s">
        <v>274</v>
      </c>
      <c r="DV2" s="31" t="s">
        <v>208</v>
      </c>
      <c r="DW2" s="31" t="s">
        <v>275</v>
      </c>
      <c r="DX2" s="31" t="s">
        <v>139</v>
      </c>
      <c r="DY2" s="31" t="s">
        <v>136</v>
      </c>
      <c r="DZ2" s="31" t="s">
        <v>269</v>
      </c>
      <c r="EA2" s="31" t="s">
        <v>209</v>
      </c>
      <c r="EB2" s="31" t="s">
        <v>270</v>
      </c>
      <c r="EC2" s="31" t="s">
        <v>271</v>
      </c>
      <c r="ED2" s="31" t="s">
        <v>272</v>
      </c>
      <c r="EE2" s="31" t="s">
        <v>170</v>
      </c>
      <c r="EF2" s="31" t="s">
        <v>273</v>
      </c>
      <c r="EG2" s="31" t="s">
        <v>274</v>
      </c>
      <c r="EH2" s="31" t="s">
        <v>208</v>
      </c>
      <c r="EI2" s="31" t="s">
        <v>275</v>
      </c>
      <c r="EJ2" s="31" t="s">
        <v>139</v>
      </c>
      <c r="EK2" s="31" t="s">
        <v>136</v>
      </c>
      <c r="EL2" s="31" t="s">
        <v>269</v>
      </c>
      <c r="EM2" s="31" t="s">
        <v>209</v>
      </c>
      <c r="EN2" s="31" t="s">
        <v>270</v>
      </c>
      <c r="EO2" s="31" t="s">
        <v>271</v>
      </c>
      <c r="EP2" s="31" t="s">
        <v>272</v>
      </c>
      <c r="EQ2" s="31" t="s">
        <v>170</v>
      </c>
      <c r="ER2" s="31" t="s">
        <v>273</v>
      </c>
      <c r="ES2" s="31" t="s">
        <v>274</v>
      </c>
      <c r="ET2" s="31" t="s">
        <v>208</v>
      </c>
      <c r="EU2" s="31" t="s">
        <v>275</v>
      </c>
      <c r="EV2" s="29" t="s">
        <v>139</v>
      </c>
      <c r="EW2" s="4" t="s">
        <v>136</v>
      </c>
      <c r="EX2" s="4" t="s">
        <v>135</v>
      </c>
      <c r="EY2" s="4" t="s">
        <v>139</v>
      </c>
      <c r="EZ2" s="4" t="s">
        <v>136</v>
      </c>
      <c r="FA2" s="4" t="s">
        <v>135</v>
      </c>
      <c r="FB2" s="4" t="s">
        <v>139</v>
      </c>
      <c r="FC2" s="4" t="s">
        <v>136</v>
      </c>
      <c r="FD2" s="4" t="s">
        <v>135</v>
      </c>
      <c r="FE2" s="4" t="s">
        <v>139</v>
      </c>
      <c r="FF2" s="4" t="s">
        <v>136</v>
      </c>
      <c r="FG2" s="4" t="s">
        <v>135</v>
      </c>
      <c r="FH2" s="4" t="s">
        <v>139</v>
      </c>
      <c r="FI2" s="4" t="s">
        <v>136</v>
      </c>
      <c r="FJ2" s="4" t="s">
        <v>135</v>
      </c>
      <c r="FK2" s="4" t="s">
        <v>139</v>
      </c>
      <c r="FL2" s="4" t="s">
        <v>136</v>
      </c>
      <c r="FM2" s="35" t="s">
        <v>135</v>
      </c>
      <c r="FO2" s="34" t="s">
        <v>276</v>
      </c>
      <c r="FP2" s="4" t="s">
        <v>277</v>
      </c>
      <c r="FQ2" s="4" t="s">
        <v>278</v>
      </c>
      <c r="FR2" s="35" t="s">
        <v>279</v>
      </c>
      <c r="FS2" s="29" t="s">
        <v>281</v>
      </c>
      <c r="FT2" s="35" t="s">
        <v>282</v>
      </c>
      <c r="FV2" s="46" t="s">
        <v>284</v>
      </c>
      <c r="FW2" s="47" t="s">
        <v>284</v>
      </c>
      <c r="FX2" s="47" t="s">
        <v>285</v>
      </c>
      <c r="FY2" s="48" t="s">
        <v>285</v>
      </c>
    </row>
    <row r="3" spans="1:181" x14ac:dyDescent="0.25">
      <c r="A3" s="37"/>
      <c r="B3" s="5" t="b">
        <v>0</v>
      </c>
      <c r="C3" s="5" t="s">
        <v>102</v>
      </c>
      <c r="D3" s="6">
        <v>43420.398912037002</v>
      </c>
      <c r="E3" s="2" t="s">
        <v>64</v>
      </c>
      <c r="F3" s="3" t="s">
        <v>124</v>
      </c>
      <c r="G3" s="38" t="s">
        <v>338</v>
      </c>
      <c r="H3" s="52">
        <v>3653.5279999999998</v>
      </c>
      <c r="I3" s="8">
        <v>6.6513927126332701</v>
      </c>
      <c r="J3" s="53">
        <f>H3*(I3/100)</f>
        <v>243.01049514601601</v>
      </c>
      <c r="K3" s="53">
        <f>H3-H$3</f>
        <v>0</v>
      </c>
      <c r="L3" s="53">
        <f>SQRT((J3^2)+(J$3^2))</f>
        <v>343.66873803449704</v>
      </c>
      <c r="M3" s="53">
        <f>K3*$FV3</f>
        <v>0</v>
      </c>
      <c r="N3" s="45" t="e">
        <f>M3*SQRT(((L3/K3)^2)+(($FW3/$FV3)^2))</f>
        <v>#DIV/0!</v>
      </c>
      <c r="O3" s="8"/>
      <c r="P3" s="53">
        <v>0</v>
      </c>
      <c r="Q3" s="53">
        <v>0</v>
      </c>
      <c r="R3" s="8">
        <v>191.82</v>
      </c>
      <c r="S3" s="48">
        <f>R3*SQRT(((Q4/P4)^2)+((Q5/P5)^2)+((Q6/P6)^2)+((Q7/P7)^2)+((Q8/P8)^2))</f>
        <v>0.4741328639022957</v>
      </c>
      <c r="T3" s="55">
        <v>52079.887999999999</v>
      </c>
      <c r="U3" s="56">
        <v>1.4275252074909801</v>
      </c>
      <c r="V3" s="56">
        <f>T3*(U3/100)</f>
        <v>743.45352923307007</v>
      </c>
      <c r="W3" s="56">
        <f>T3-T$3</f>
        <v>0</v>
      </c>
      <c r="X3" s="56">
        <f>SQRT((V3^2)+(V$3^2))</f>
        <v>1051.40206403555</v>
      </c>
      <c r="Y3" s="56">
        <f>W3*$FV3</f>
        <v>0</v>
      </c>
      <c r="Z3" s="56" t="e">
        <f>Y3*SQRT(((X3/W3)^2)+(($FW3/$FV3)^2))</f>
        <v>#DIV/0!</v>
      </c>
      <c r="AA3" s="56"/>
      <c r="AB3" s="57">
        <v>0</v>
      </c>
      <c r="AC3" s="57">
        <v>0</v>
      </c>
      <c r="AD3" s="56">
        <v>2566.4</v>
      </c>
      <c r="AE3" s="58">
        <f>AD3*SQRT(((AC4/AB4)^2)+((AC5/AB5)^2)+((AC6/AB6)^2)+((AC7/AB7)^2)+((AC8/AB8)^2))</f>
        <v>6.3435230003068073</v>
      </c>
      <c r="AF3" s="52">
        <v>4457547.8430000003</v>
      </c>
      <c r="AG3" s="8">
        <v>0.670479781294677</v>
      </c>
      <c r="AH3" s="53">
        <f>AF3*(AG3/100)</f>
        <v>29886.957028851994</v>
      </c>
      <c r="AI3" s="53">
        <f>AF3-AF$3</f>
        <v>0</v>
      </c>
      <c r="AJ3" s="53">
        <f>SQRT((AH3^2)+(AH$3^2))</f>
        <v>42266.539968264391</v>
      </c>
      <c r="AK3" s="53">
        <f>AI3*$FV3</f>
        <v>0</v>
      </c>
      <c r="AL3" s="45" t="e">
        <f>AK3*SQRT(((AJ3/AI3)^2)+(($FW3/$FV3)^2))</f>
        <v>#DIV/0!</v>
      </c>
      <c r="AM3" s="8"/>
      <c r="AN3" s="44">
        <v>0</v>
      </c>
      <c r="AO3" s="44">
        <v>0</v>
      </c>
      <c r="AP3" s="8">
        <v>67555</v>
      </c>
      <c r="AQ3" s="47">
        <f>AP3*SQRT(((AO4/AN4)^2)+((AO5/AN5)^2)+((AO6/AN6)^2)+((AO7/AN7)^2)+((AO8/AN8)^2))</f>
        <v>166.25539671627942</v>
      </c>
      <c r="AR3" s="55">
        <v>159456.15400000001</v>
      </c>
      <c r="AS3" s="56">
        <v>1.33153385678102</v>
      </c>
      <c r="AT3" s="56">
        <f>AR3*(AS3/100)</f>
        <v>2123.2126772308829</v>
      </c>
      <c r="AU3" s="56">
        <f>AR3-AR$3</f>
        <v>0</v>
      </c>
      <c r="AV3" s="56">
        <f>SQRT((AT3^2)+(AT$3^2))</f>
        <v>3002.6761639424035</v>
      </c>
      <c r="AW3" s="56">
        <f>AU3*$FX3</f>
        <v>0</v>
      </c>
      <c r="AX3" s="56" t="e">
        <f>AW3*SQRT(((AV3/AU3)^2)+(($FW3/$FV3)^2))</f>
        <v>#DIV/0!</v>
      </c>
      <c r="AY3" s="56"/>
      <c r="AZ3" s="85">
        <v>0</v>
      </c>
      <c r="BA3" s="85">
        <v>0</v>
      </c>
      <c r="BB3" s="56">
        <v>45420</v>
      </c>
      <c r="BC3" s="58">
        <f>BB3*SQRT(((BA4/AZ4)^2)+((BA5/AZ5)^2)+((BA6/AZ6)^2)+((BA7/AZ7)^2)+((BA8/AZ8)^2))</f>
        <v>111.78032890020593</v>
      </c>
      <c r="BD3" s="52">
        <v>8043.8751428571441</v>
      </c>
      <c r="BE3" s="8">
        <v>2.43313244506616</v>
      </c>
      <c r="BF3" s="53">
        <f>BD3*(BE3/100)</f>
        <v>195.71813594146909</v>
      </c>
      <c r="BG3" s="53">
        <f>BD3-BD$3</f>
        <v>0</v>
      </c>
      <c r="BH3" s="53">
        <f>SQRT((BF3^2)+(BF$3^2))</f>
        <v>276.78724225080668</v>
      </c>
      <c r="BI3" s="53">
        <f>BG3*$FX3</f>
        <v>0</v>
      </c>
      <c r="BJ3" s="45" t="e">
        <f>BI3*SQRT(((BH3/BG3)^2)+(($FW3/$FV3)^2))</f>
        <v>#DIV/0!</v>
      </c>
      <c r="BK3" s="8"/>
      <c r="BL3" s="44">
        <v>0</v>
      </c>
      <c r="BM3" s="44">
        <v>0</v>
      </c>
      <c r="BN3" s="8">
        <v>20163</v>
      </c>
      <c r="BO3" s="47">
        <f>BN3*SQRT(((BM4/BL4)^2)+((BM5/BL5)^2)+((BM6/BL6)^2)+((BM7/BL7)^2)+((BM8/BL8)^2))</f>
        <v>49.621901620758528</v>
      </c>
      <c r="BP3" s="55">
        <v>221.27357142857142</v>
      </c>
      <c r="BQ3" s="56">
        <v>12.376081458693999</v>
      </c>
      <c r="BR3" s="56">
        <f>BP3*(BQ3/100)</f>
        <v>27.384997446561449</v>
      </c>
      <c r="BS3" s="56">
        <f>BP3-BP$3</f>
        <v>0</v>
      </c>
      <c r="BT3" s="56">
        <f>SQRT((BR3^2)+(BR$3^2))</f>
        <v>38.728234794479782</v>
      </c>
      <c r="BU3" s="56">
        <f>BS3*$FV3</f>
        <v>0</v>
      </c>
      <c r="BV3" s="56" t="e">
        <f>BU3*SQRT(((BT3/BS3)^2)+(($FW3/$FV3)^2))</f>
        <v>#DIV/0!</v>
      </c>
      <c r="BW3" s="56"/>
      <c r="BX3" s="85">
        <v>0</v>
      </c>
      <c r="BY3" s="85">
        <v>0</v>
      </c>
      <c r="BZ3" s="56">
        <v>88246</v>
      </c>
      <c r="CA3" s="58">
        <f>BZ3*SQRT(((BY4/BX4)^2)+((BY5/BX5)^2)+((BY6/BX6)^2)+((BY7/BX7)^2)+((BY8/BX8)^2))</f>
        <v>218.71608785003571</v>
      </c>
      <c r="CB3" s="52">
        <v>696.60095918367347</v>
      </c>
      <c r="CC3" s="8">
        <v>8.5390760897619806</v>
      </c>
      <c r="CD3" s="53">
        <f>CB3*(CC3/100)</f>
        <v>59.483285946705678</v>
      </c>
      <c r="CE3" s="53">
        <f>CB3-CB$3</f>
        <v>0</v>
      </c>
      <c r="CF3" s="53">
        <f>SQRT((CD3^2)+(CD$3^2))</f>
        <v>84.122069720348094</v>
      </c>
      <c r="CG3" s="53">
        <f>CE3*$FV3</f>
        <v>0</v>
      </c>
      <c r="CH3" s="45" t="e">
        <f>CG3*SQRT(((CF3/CE3)^2)+(($FW3/$FV3)^2))</f>
        <v>#DIV/0!</v>
      </c>
      <c r="CI3" s="8"/>
      <c r="CJ3" s="44">
        <v>0</v>
      </c>
      <c r="CK3" s="44">
        <v>0</v>
      </c>
      <c r="CL3" s="8">
        <v>21553</v>
      </c>
      <c r="CM3" s="47">
        <f>CL3*SQRT(((CK4/CJ4)^2)+((CK5/CJ5)^2)+((CK6/CJ6)^2)+((CK7/CJ7)^2)+((CK8/CJ8)^2))</f>
        <v>53.569335832949655</v>
      </c>
      <c r="CN3" s="55">
        <v>770.34567346938763</v>
      </c>
      <c r="CO3" s="56">
        <v>9.0916618435024006</v>
      </c>
      <c r="CP3" s="56">
        <f>CN3*(CO3/100)</f>
        <v>70.037223657887907</v>
      </c>
      <c r="CQ3" s="56">
        <f>CN3-CN$3</f>
        <v>0</v>
      </c>
      <c r="CR3" s="56">
        <f>SQRT((CP3^2)+(CP$3^2))</f>
        <v>99.047591567942874</v>
      </c>
      <c r="CS3" s="56">
        <f>CQ3*$FV3</f>
        <v>0</v>
      </c>
      <c r="CT3" s="56" t="e">
        <f>CS3*SQRT(((CR3/CQ3)^2)+(($FW3/$FV3)^2))</f>
        <v>#DIV/0!</v>
      </c>
      <c r="CU3" s="56"/>
      <c r="CV3" s="85">
        <v>0</v>
      </c>
      <c r="CW3" s="85">
        <v>0</v>
      </c>
      <c r="CX3" s="56">
        <v>117010</v>
      </c>
      <c r="CY3" s="58">
        <f>CX3*SQRT(((CW4/CV4)^2)+((CW5/CV5)^2)+((CW6/CV6)^2)+((CW7/CV7)^2)+((CW8/CV8)^2))</f>
        <v>259.80251961315497</v>
      </c>
      <c r="CZ3" s="52">
        <v>90.961469387755102</v>
      </c>
      <c r="DA3" s="8">
        <v>6.6191755414035498</v>
      </c>
      <c r="DB3" s="53">
        <f>CZ3*(DA3/100)</f>
        <v>6.0208993338155627</v>
      </c>
      <c r="DC3" s="53">
        <f>CZ3-CZ$3</f>
        <v>0</v>
      </c>
      <c r="DD3" s="53">
        <f>SQRT((DB3^2)+(DB$3^2))</f>
        <v>8.5148374955651018</v>
      </c>
      <c r="DE3" s="53">
        <f>DC3*$FV3</f>
        <v>0</v>
      </c>
      <c r="DF3" s="45" t="e">
        <f>DE3*SQRT(((DD3/DC3)^2)+(($FW3/$FV3)^2))</f>
        <v>#DIV/0!</v>
      </c>
      <c r="DG3" s="8"/>
      <c r="DH3" s="44">
        <v>0</v>
      </c>
      <c r="DI3" s="44">
        <v>0</v>
      </c>
      <c r="DJ3" s="8">
        <v>129366</v>
      </c>
      <c r="DK3" s="47">
        <f>DJ3*SQRT(((DI4/DH4)^2)+((DI5/DH5)^2)+((DI6/DH6)^2)+((DI7/DH7)^2)+((DI8/DH8)^2))</f>
        <v>322.78587759394594</v>
      </c>
      <c r="DL3" s="55">
        <v>9.8068367346938761</v>
      </c>
      <c r="DM3" s="56">
        <v>161.01529717988299</v>
      </c>
      <c r="DN3" s="56">
        <f>DL3*(DM3/100)</f>
        <v>15.790507312313277</v>
      </c>
      <c r="DO3" s="56">
        <f>DL3-DL$3</f>
        <v>0</v>
      </c>
      <c r="DP3" s="56">
        <f>SQRT((DN3^2)+(DN$3^2))</f>
        <v>22.331149597824968</v>
      </c>
      <c r="DQ3" s="56">
        <f>DO3*$FV3</f>
        <v>0</v>
      </c>
      <c r="DR3" s="56" t="e">
        <f>DQ3*SQRT(((DP3/DO3)^2)+(($FW3/$FV3)^2))</f>
        <v>#DIV/0!</v>
      </c>
      <c r="DS3" s="56"/>
      <c r="DT3" s="85">
        <v>0</v>
      </c>
      <c r="DU3" s="85">
        <v>0</v>
      </c>
      <c r="DV3" s="56">
        <v>72084</v>
      </c>
      <c r="DW3" s="58">
        <f>DV3*SQRT(((DU4/DT4)^2)+((DU5/DT5)^2)+((DU6/DT6)^2)+((DU7/DT7)^2)+((DU8/DT8)^2))</f>
        <v>177.98896647290073</v>
      </c>
      <c r="DX3" s="52">
        <v>681.73724489795916</v>
      </c>
      <c r="DY3" s="8">
        <v>4.1042939815199997</v>
      </c>
      <c r="DZ3" s="53">
        <f>DX3*(DY3/100)</f>
        <v>27.980500712127199</v>
      </c>
      <c r="EA3" s="53">
        <f>DX3-DX$3</f>
        <v>0</v>
      </c>
      <c r="EB3" s="53">
        <f>SQRT((DZ3^2)+(DZ$3^2))</f>
        <v>39.570403589080328</v>
      </c>
      <c r="EC3" s="53">
        <f>EA3*$FV3</f>
        <v>0</v>
      </c>
      <c r="ED3" s="45" t="e">
        <f>EC3*SQRT(((EB3/EA3)^2)+(($FW3/$FV3)^2))</f>
        <v>#DIV/0!</v>
      </c>
      <c r="EE3" s="8"/>
      <c r="EF3" s="44">
        <v>0</v>
      </c>
      <c r="EG3" s="44">
        <v>0</v>
      </c>
      <c r="EH3" s="8">
        <v>52496</v>
      </c>
      <c r="EI3" s="47">
        <f>EH3*SQRT(((EG4/EF4)^2)+((EG5/EF5)^2)+((EG6/EF6)^2)+((EG7/EF7)^2)+((EG8/EF8)^2))</f>
        <v>116.55881441956278</v>
      </c>
      <c r="EJ3" s="55">
        <v>16.67155102040816</v>
      </c>
      <c r="EK3" s="56">
        <v>20.3162348379165</v>
      </c>
      <c r="EL3" s="56">
        <f>EJ3*(EK3/100)</f>
        <v>3.3870314564291863</v>
      </c>
      <c r="EM3" s="56">
        <f>EJ3-EJ$3</f>
        <v>0</v>
      </c>
      <c r="EN3" s="56">
        <f>SQRT((EL3^2)+(EL$3^2))</f>
        <v>4.7899858218664519</v>
      </c>
      <c r="EO3" s="56">
        <f>EM3*$FV3</f>
        <v>0</v>
      </c>
      <c r="EP3" s="56" t="e">
        <f>EO3*SQRT(((EN3/EM3)^2)+(($FW3/$FV3)^2))</f>
        <v>#DIV/0!</v>
      </c>
      <c r="EQ3" s="56"/>
      <c r="ER3" s="85">
        <v>0</v>
      </c>
      <c r="ES3" s="85">
        <v>0</v>
      </c>
      <c r="ET3" s="56">
        <v>98418</v>
      </c>
      <c r="EU3" s="58">
        <f>ET3*SQRT(((ES4/ER4)^2)+((ES5/ER5)^2)+((ES6/ER6)^2)+((ES7/ER7)^2)+((ES8/ER8)^2))</f>
        <v>218.51787926817627</v>
      </c>
      <c r="EV3" s="59">
        <v>938001.98300000001</v>
      </c>
      <c r="EW3" s="8">
        <v>0.87666874224344304</v>
      </c>
      <c r="EX3" s="53">
        <f>EV3/EV$3*100</f>
        <v>100</v>
      </c>
      <c r="EY3" s="56">
        <v>802509.87600000005</v>
      </c>
      <c r="EZ3" s="56">
        <v>1.1711386440165701</v>
      </c>
      <c r="FA3" s="57">
        <f>EY3/EY$3*100</f>
        <v>100</v>
      </c>
      <c r="FB3" s="8">
        <v>213187.18799999999</v>
      </c>
      <c r="FC3" s="8">
        <v>0.50930531577668703</v>
      </c>
      <c r="FD3" s="53">
        <f>FB3/FB$3*100</f>
        <v>100</v>
      </c>
      <c r="FE3" s="56">
        <v>44002.724999999999</v>
      </c>
      <c r="FF3" s="56">
        <v>2.2346929660317798</v>
      </c>
      <c r="FG3" s="57">
        <f>FE3/FE$3*100</f>
        <v>100</v>
      </c>
      <c r="FH3" s="8">
        <v>357196.09399999998</v>
      </c>
      <c r="FI3" s="8">
        <v>1.1898091173593699</v>
      </c>
      <c r="FJ3" s="53">
        <f>FH3/FH$3*100</f>
        <v>100</v>
      </c>
      <c r="FK3" s="56">
        <v>73418.649999999994</v>
      </c>
      <c r="FL3" s="56">
        <v>1.18152601217773</v>
      </c>
      <c r="FM3" s="89">
        <f>FK3/FK$3*100</f>
        <v>100</v>
      </c>
      <c r="FN3" s="7"/>
      <c r="FO3" s="60">
        <f>AVERAGE(EX3,FD3,FJ3)</f>
        <v>100</v>
      </c>
      <c r="FP3" s="61">
        <f>STDEV(EX3,FD3,FJ3)</f>
        <v>0</v>
      </c>
      <c r="FQ3" s="62">
        <f>AVERAGE(FA3,FG3,FM3)</f>
        <v>100</v>
      </c>
      <c r="FR3" s="63">
        <f>STDEV(FA3,FG3,FM3)</f>
        <v>0</v>
      </c>
      <c r="FS3" s="64">
        <v>100</v>
      </c>
      <c r="FT3" s="65"/>
      <c r="FU3" s="7"/>
      <c r="FV3" s="66">
        <f>FS3/FO3</f>
        <v>1</v>
      </c>
      <c r="FW3" s="67">
        <f>FV3*SQRT(((FP3/FO3)^2)+((FT3/FS3)^2))</f>
        <v>0</v>
      </c>
      <c r="FX3" s="68">
        <f>FS3/FQ3</f>
        <v>1</v>
      </c>
      <c r="FY3" s="69">
        <f>FX3*SQRT(((FR3/FQ3)^2)+((FT3/FS3)^2))</f>
        <v>0</v>
      </c>
    </row>
    <row r="4" spans="1:181" x14ac:dyDescent="0.25">
      <c r="A4" s="37"/>
      <c r="B4" s="5" t="b">
        <v>0</v>
      </c>
      <c r="C4" s="5" t="s">
        <v>59</v>
      </c>
      <c r="D4" s="6">
        <v>43420.406076388899</v>
      </c>
      <c r="E4" s="2" t="s">
        <v>105</v>
      </c>
      <c r="F4" s="3" t="s">
        <v>24</v>
      </c>
      <c r="G4" s="38" t="s">
        <v>161</v>
      </c>
      <c r="H4" s="52">
        <v>2544.0659999999998</v>
      </c>
      <c r="I4" s="8">
        <v>11.948749836291899</v>
      </c>
      <c r="J4" s="53">
        <f t="shared" ref="J4:J46" si="0">H4*(I4/100)</f>
        <v>303.98408201015786</v>
      </c>
      <c r="K4" s="53">
        <f>H4-H$3</f>
        <v>-1109.462</v>
      </c>
      <c r="L4" s="53">
        <f t="shared" ref="L4:L46" si="1">SQRT((J4^2)+(J$3^2))</f>
        <v>389.17916550949928</v>
      </c>
      <c r="M4" s="53">
        <f t="shared" ref="M4:M46" si="2">K4*$FV4</f>
        <v>-1109.462</v>
      </c>
      <c r="N4" s="45">
        <f t="shared" ref="N4:N46" si="3">M4*SQRT(((L4/K4)^2)+(($FW4/$FV4)^2))</f>
        <v>-389.20477539281745</v>
      </c>
      <c r="O4" s="8">
        <v>0.627</v>
      </c>
      <c r="P4" s="53">
        <v>0.59610261061868564</v>
      </c>
      <c r="Q4" s="53">
        <v>6.6066867255670976E-4</v>
      </c>
      <c r="R4" s="8"/>
      <c r="S4" s="54"/>
      <c r="T4" s="55">
        <v>33245.296999999999</v>
      </c>
      <c r="U4" s="56">
        <v>2.1058829431192199</v>
      </c>
      <c r="V4" s="56">
        <f t="shared" ref="V4:V8" si="4">T4*(U4/100)</f>
        <v>700.10703891232561</v>
      </c>
      <c r="W4" s="56">
        <f>T4-T$3</f>
        <v>-18834.591</v>
      </c>
      <c r="X4" s="56">
        <f t="shared" ref="X4:X46" si="5">SQRT((V4^2)+(V$3^2))</f>
        <v>1021.2115432483575</v>
      </c>
      <c r="Y4" s="56">
        <f t="shared" ref="Y4:Y46" si="6">W4*$FV4</f>
        <v>-18834.591</v>
      </c>
      <c r="Z4" s="56">
        <f t="shared" ref="Z4:Z46" si="7">Y4*SQRT(((X4/W4)^2)+(($FW4/$FV4)^2))</f>
        <v>-1024.020508719236</v>
      </c>
      <c r="AA4" s="56">
        <v>0.627</v>
      </c>
      <c r="AB4" s="57">
        <v>0.59610261061868564</v>
      </c>
      <c r="AC4" s="57">
        <v>6.6066867255670976E-4</v>
      </c>
      <c r="AD4" s="56"/>
      <c r="AE4" s="58"/>
      <c r="AF4" s="52">
        <v>4309538.9340000004</v>
      </c>
      <c r="AG4" s="8">
        <v>0.90411175456159498</v>
      </c>
      <c r="AH4" s="53">
        <f t="shared" ref="AH4:AH8" si="8">AF4*(AG4/100)</f>
        <v>38963.048069702461</v>
      </c>
      <c r="AI4" s="53">
        <f>AF4-AF$3</f>
        <v>-148008.90899999999</v>
      </c>
      <c r="AJ4" s="53">
        <f t="shared" ref="AJ4:AJ46" si="9">SQRT((AH4^2)+(AH$3^2))</f>
        <v>49105.491702317675</v>
      </c>
      <c r="AK4" s="53">
        <f t="shared" ref="AK4:AK46" si="10">AI4*$FV4</f>
        <v>-148008.90899999999</v>
      </c>
      <c r="AL4" s="45">
        <f t="shared" ref="AL4:AL46" si="11">AK4*SQRT(((AJ4/AI4)^2)+(($FW4/$FV4)^2))</f>
        <v>-49109.1039397196</v>
      </c>
      <c r="AM4" s="8">
        <v>0.627000000000002</v>
      </c>
      <c r="AN4" s="44">
        <v>0.60978269982721978</v>
      </c>
      <c r="AO4" s="44">
        <v>6.7291438360499482E-4</v>
      </c>
      <c r="AP4" s="8"/>
      <c r="AQ4" s="54"/>
      <c r="AR4" s="55">
        <v>73537.236000000004</v>
      </c>
      <c r="AS4" s="56">
        <v>4.3770239459235896</v>
      </c>
      <c r="AT4" s="56">
        <f t="shared" ref="AT4:AT8" si="12">AR4*(AS4/100)</f>
        <v>3218.7424288903426</v>
      </c>
      <c r="AU4" s="56">
        <f>AR4-AR$3</f>
        <v>-85918.918000000005</v>
      </c>
      <c r="AV4" s="56">
        <f t="shared" ref="AV4:AV46" si="13">SQRT((AT4^2)+(AT$3^2))</f>
        <v>3855.9479893137609</v>
      </c>
      <c r="AW4" s="56">
        <f t="shared" ref="AW4:AW46" si="14">AU4*$FX4</f>
        <v>-85918.918000000005</v>
      </c>
      <c r="AX4" s="56">
        <f t="shared" ref="AX4:AX46" si="15">AW4*SQRT(((AV4/AU4)^2)+(($FW4/$FV4)^2))</f>
        <v>-3871.4191414017323</v>
      </c>
      <c r="AY4" s="56">
        <v>0.627</v>
      </c>
      <c r="AZ4" s="85">
        <v>0.60978269982721978</v>
      </c>
      <c r="BA4" s="85">
        <v>6.7291438360499482E-4</v>
      </c>
      <c r="BB4" s="56"/>
      <c r="BC4" s="58"/>
      <c r="BD4" s="52">
        <v>27175.652999999998</v>
      </c>
      <c r="BE4" s="8">
        <v>2.95193949206354</v>
      </c>
      <c r="BF4" s="53">
        <f t="shared" ref="BF4:BF8" si="16">BD4*(BE4/100)</f>
        <v>802.20883313315005</v>
      </c>
      <c r="BG4" s="53">
        <f>BD4-BD$3</f>
        <v>19131.777857142853</v>
      </c>
      <c r="BH4" s="53">
        <f t="shared" ref="BH4:BH46" si="17">SQRT((BF4^2)+(BF$3^2))</f>
        <v>825.73882111310081</v>
      </c>
      <c r="BI4" s="53">
        <f t="shared" ref="BI4:BI46" si="18">BG4*$FX4</f>
        <v>19131.777857142853</v>
      </c>
      <c r="BJ4" s="45">
        <f t="shared" ref="BJ4:BJ46" si="19">BI4*SQRT(((BH4/BG4)^2)+(($FW4/$FV4)^2))</f>
        <v>829.32039344052771</v>
      </c>
      <c r="BK4" s="8">
        <v>0.627</v>
      </c>
      <c r="BL4" s="44">
        <v>0.60978269982721978</v>
      </c>
      <c r="BM4" s="44">
        <v>6.7291438360499482E-4</v>
      </c>
      <c r="BN4" s="8"/>
      <c r="BO4" s="54"/>
      <c r="BP4" s="55">
        <v>5943.7030000000004</v>
      </c>
      <c r="BQ4" s="56">
        <v>3.19490310507152</v>
      </c>
      <c r="BR4" s="56">
        <f t="shared" ref="BR4:BR8" si="20">BP4*(BQ4/100)</f>
        <v>189.8955517032291</v>
      </c>
      <c r="BS4" s="56">
        <f>BP4-BP$3</f>
        <v>5722.4294285714286</v>
      </c>
      <c r="BT4" s="56">
        <f t="shared" ref="BT4:BT46" si="21">SQRT((BR4^2)+(BR$3^2))</f>
        <v>191.85999750292382</v>
      </c>
      <c r="BU4" s="56">
        <f t="shared" ref="BU4:BU46" si="22">BS4*$FV4</f>
        <v>5722.4294285714286</v>
      </c>
      <c r="BV4" s="56">
        <f t="shared" ref="BV4:BV46" si="23">BU4*SQRT(((BT4/BS4)^2)+(($FW4/$FV4)^2))</f>
        <v>193.23710310629951</v>
      </c>
      <c r="BW4" s="56">
        <v>6.2700000000000006E-2</v>
      </c>
      <c r="BX4" s="85">
        <v>5.879527702391333E-2</v>
      </c>
      <c r="BY4" s="85">
        <v>6.5339903905300387E-5</v>
      </c>
      <c r="BZ4" s="56"/>
      <c r="CA4" s="58"/>
      <c r="CB4" s="52">
        <v>4381.5200000000004</v>
      </c>
      <c r="CC4" s="8">
        <v>8.0399301993069692</v>
      </c>
      <c r="CD4" s="53">
        <f t="shared" ref="CD4:CD8" si="24">CB4*(CC4/100)</f>
        <v>352.27114966867475</v>
      </c>
      <c r="CE4" s="53">
        <f>CB4-CB$3</f>
        <v>3684.9190408163267</v>
      </c>
      <c r="CF4" s="53">
        <f t="shared" ref="CF4:CF46" si="25">SQRT((CD4^2)+(CD$3^2))</f>
        <v>357.25792390919395</v>
      </c>
      <c r="CG4" s="53">
        <f t="shared" ref="CG4:CG46" si="26">CE4*$FV4</f>
        <v>3684.9190408163267</v>
      </c>
      <c r="CH4" s="45">
        <f t="shared" ref="CH4:CH46" si="27">CG4*SQRT(((CF4/CE4)^2)+(($FW4/$FV4)^2))</f>
        <v>357.56555745722403</v>
      </c>
      <c r="CI4" s="8">
        <v>6.2700000000000006E-2</v>
      </c>
      <c r="CJ4" s="44">
        <v>5.7980292985958096E-2</v>
      </c>
      <c r="CK4" s="44">
        <v>6.4614937675629134E-5</v>
      </c>
      <c r="CL4" s="8"/>
      <c r="CM4" s="54"/>
      <c r="CN4" s="55">
        <v>77447.834000000003</v>
      </c>
      <c r="CO4" s="56">
        <v>1.94350030412207</v>
      </c>
      <c r="CP4" s="56">
        <f t="shared" ref="CP4:CP8" si="28">CN4*(CO4/100)</f>
        <v>1505.1988893259559</v>
      </c>
      <c r="CQ4" s="56">
        <f>CN4-CN$3</f>
        <v>76677.488326530613</v>
      </c>
      <c r="CR4" s="56">
        <f t="shared" ref="CR4:CR46" si="29">SQRT((CP4^2)+(CP$3^2))</f>
        <v>1506.8274317670873</v>
      </c>
      <c r="CS4" s="56">
        <f t="shared" ref="CS4:CS46" si="30">CQ4*$FV4</f>
        <v>76677.488326530613</v>
      </c>
      <c r="CT4" s="56">
        <f t="shared" ref="CT4:CT46" si="31">CS4*SQRT(((CR4/CQ4)^2)+(($FW4/$FV4)^2))</f>
        <v>1538.0979947106214</v>
      </c>
      <c r="CU4" s="56">
        <v>0.627</v>
      </c>
      <c r="CV4" s="85">
        <v>0.5837905303310047</v>
      </c>
      <c r="CW4" s="85">
        <v>5.8157563786792317E-4</v>
      </c>
      <c r="CX4" s="56"/>
      <c r="CY4" s="58"/>
      <c r="CZ4" s="52">
        <v>7659.4650000000001</v>
      </c>
      <c r="DA4" s="8">
        <v>3.9609300901014701</v>
      </c>
      <c r="DB4" s="53">
        <f t="shared" ref="DB4:DB8" si="32">CZ4*(DA4/100)</f>
        <v>303.38605392579058</v>
      </c>
      <c r="DC4" s="53">
        <f>CZ4-CZ$3</f>
        <v>7568.5035306122454</v>
      </c>
      <c r="DD4" s="53">
        <f t="shared" ref="DD4:DD46" si="33">SQRT((DB4^2)+(DB$3^2))</f>
        <v>303.44579243326251</v>
      </c>
      <c r="DE4" s="53">
        <f t="shared" ref="DE4:DE46" si="34">DC4*$FV4</f>
        <v>7568.5035306122454</v>
      </c>
      <c r="DF4" s="45">
        <f t="shared" ref="DF4:DF46" si="35">DE4*SQRT(((DD4/DC4)^2)+(($FW4/$FV4)^2))</f>
        <v>304.97053238732281</v>
      </c>
      <c r="DG4" s="8">
        <v>6.2700000000000006E-2</v>
      </c>
      <c r="DH4" s="44">
        <v>5.6903349792945812E-2</v>
      </c>
      <c r="DI4" s="44">
        <v>6.3660125610649673E-5</v>
      </c>
      <c r="DJ4" s="8"/>
      <c r="DK4" s="54"/>
      <c r="DL4" s="55">
        <v>4543.8119999999999</v>
      </c>
      <c r="DM4" s="56">
        <v>4.1879591368787397</v>
      </c>
      <c r="DN4" s="56">
        <f t="shared" ref="DN4:DN8" si="36">DL4*(DM4/100)</f>
        <v>190.29298981659261</v>
      </c>
      <c r="DO4" s="56">
        <f>DL4-DL$3</f>
        <v>4534.0051632653058</v>
      </c>
      <c r="DP4" s="56">
        <f t="shared" ref="DP4:DP46" si="37">SQRT((DN4^2)+(DN$3^2))</f>
        <v>190.94701384027465</v>
      </c>
      <c r="DQ4" s="56">
        <f t="shared" ref="DQ4:DQ46" si="38">DO4*$FV4</f>
        <v>4534.0051632653058</v>
      </c>
      <c r="DR4" s="56">
        <f t="shared" ref="DR4:DR46" si="39">DQ4*SQRT(((DP4/DO4)^2)+(($FW4/$FV4)^2))</f>
        <v>191.81679452096742</v>
      </c>
      <c r="DS4" s="56">
        <v>6.2700000000000006E-2</v>
      </c>
      <c r="DT4" s="85">
        <v>5.9930433362493832E-2</v>
      </c>
      <c r="DU4" s="85">
        <v>6.6352992087883854E-5</v>
      </c>
      <c r="DV4" s="56"/>
      <c r="DW4" s="58"/>
      <c r="DX4" s="52">
        <v>33669.110999999997</v>
      </c>
      <c r="DY4" s="8">
        <v>1.74179389971917</v>
      </c>
      <c r="DZ4" s="53">
        <f t="shared" ref="DZ4:DZ8" si="40">DX4*(DY4/100)</f>
        <v>586.44652148767591</v>
      </c>
      <c r="EA4" s="53">
        <f>DX4-DX$3</f>
        <v>32987.373755102039</v>
      </c>
      <c r="EB4" s="53">
        <f t="shared" ref="EB4:EB46" si="41">SQRT((DZ4^2)+(DZ$3^2))</f>
        <v>587.11364401204003</v>
      </c>
      <c r="EC4" s="53">
        <f t="shared" ref="EC4:EC46" si="42">EA4*$FV4</f>
        <v>32987.373755102039</v>
      </c>
      <c r="ED4" s="45">
        <f t="shared" ref="ED4:ED46" si="43">EC4*SQRT(((EB4/EA4)^2)+(($FW4/$FV4)^2))</f>
        <v>601.93447839225496</v>
      </c>
      <c r="EE4" s="8">
        <v>0.627</v>
      </c>
      <c r="EF4" s="44">
        <v>0.5845764077961757</v>
      </c>
      <c r="EG4" s="44">
        <v>5.8235657405813893E-4</v>
      </c>
      <c r="EH4" s="8"/>
      <c r="EI4" s="54"/>
      <c r="EJ4" s="55">
        <v>6327.4970000000003</v>
      </c>
      <c r="EK4" s="56">
        <v>5.1867194164625401</v>
      </c>
      <c r="EL4" s="56">
        <f t="shared" ref="EL4:EL8" si="44">EJ4*(EK4/100)</f>
        <v>328.18951547508476</v>
      </c>
      <c r="EM4" s="56">
        <f>EJ4-EJ$3</f>
        <v>6310.8254489795918</v>
      </c>
      <c r="EN4" s="56">
        <f t="shared" ref="EN4:EN46" si="45">SQRT((EL4^2)+(EL$3^2))</f>
        <v>328.20699268884829</v>
      </c>
      <c r="EO4" s="56">
        <f t="shared" ref="EO4:EO46" si="46">EM4*$FV4</f>
        <v>6310.8254489795918</v>
      </c>
      <c r="EP4" s="56">
        <f t="shared" ref="EP4:EP46" si="47">EO4*SQRT(((EN4/EM4)^2)+(($FW4/$FV4)^2))</f>
        <v>329.18811346624977</v>
      </c>
      <c r="EQ4" s="56">
        <v>6.2700000000000006E-2</v>
      </c>
      <c r="ER4" s="85">
        <v>5.8806919653026965E-2</v>
      </c>
      <c r="ES4" s="85">
        <v>5.8582743315493686E-5</v>
      </c>
      <c r="ET4" s="56"/>
      <c r="EU4" s="58"/>
      <c r="EV4" s="59">
        <v>938001.98300000001</v>
      </c>
      <c r="EW4" s="8">
        <v>0.87666874224344304</v>
      </c>
      <c r="EX4" s="53">
        <f t="shared" ref="EX4:EX46" si="48">EV4/EV$3*100</f>
        <v>100</v>
      </c>
      <c r="EY4" s="56">
        <v>802509.87600000005</v>
      </c>
      <c r="EZ4" s="56">
        <v>1.1711386440165701</v>
      </c>
      <c r="FA4" s="57">
        <f t="shared" ref="FA4:FA46" si="49">EY4/EY$3*100</f>
        <v>100</v>
      </c>
      <c r="FB4" s="8">
        <v>213187.18799999999</v>
      </c>
      <c r="FC4" s="8">
        <v>0.50930531577668703</v>
      </c>
      <c r="FD4" s="53">
        <f t="shared" ref="FD4:FD46" si="50">FB4/FB$3*100</f>
        <v>100</v>
      </c>
      <c r="FE4" s="56">
        <v>44002.724999999999</v>
      </c>
      <c r="FF4" s="56">
        <v>2.2346929660317798</v>
      </c>
      <c r="FG4" s="57">
        <f t="shared" ref="FG4:FG46" si="51">FE4/FE$3*100</f>
        <v>100</v>
      </c>
      <c r="FH4" s="8">
        <v>357196.09399999998</v>
      </c>
      <c r="FI4" s="8">
        <v>1.1898091173593699</v>
      </c>
      <c r="FJ4" s="53">
        <f t="shared" ref="FJ4:FJ46" si="52">FH4/FH$3*100</f>
        <v>100</v>
      </c>
      <c r="FK4" s="56">
        <v>73418.649999999994</v>
      </c>
      <c r="FL4" s="56">
        <v>1.18152601217773</v>
      </c>
      <c r="FM4" s="89">
        <f t="shared" ref="FM4:FM46" si="53">FK4/FK$3*100</f>
        <v>100</v>
      </c>
      <c r="FN4" s="7"/>
      <c r="FO4" s="60">
        <f t="shared" ref="FO4:FO46" si="54">AVERAGE(EX4,FD4,FJ4)</f>
        <v>100</v>
      </c>
      <c r="FP4" s="61">
        <f t="shared" ref="FP4:FP46" si="55">STDEV(EX4,FD4,FJ4)</f>
        <v>0</v>
      </c>
      <c r="FQ4" s="62">
        <f t="shared" ref="FQ4:FQ46" si="56">AVERAGE(FA4,FG4,FM4)</f>
        <v>100</v>
      </c>
      <c r="FR4" s="63">
        <f t="shared" ref="FR4:FR46" si="57">STDEV(FA4,FG4,FM4)</f>
        <v>0</v>
      </c>
      <c r="FS4" s="64">
        <v>100</v>
      </c>
      <c r="FT4" s="65">
        <v>0.40242810318614408</v>
      </c>
      <c r="FU4" s="7"/>
      <c r="FV4" s="66">
        <f t="shared" ref="FV4:FV41" si="58">FS4/FO4</f>
        <v>1</v>
      </c>
      <c r="FW4" s="67">
        <f t="shared" ref="FW4:FW41" si="59">FV4*SQRT(((FP4/FO4)^2)+((FT4/FS4)^2))</f>
        <v>4.0242810318614408E-3</v>
      </c>
      <c r="FX4" s="68">
        <f t="shared" ref="FX4:FX41" si="60">FS4/FQ4</f>
        <v>1</v>
      </c>
      <c r="FY4" s="69">
        <f t="shared" ref="FY4:FY41" si="61">FX4*SQRT(((FR4/FQ4)^2)+((FT4/FS4)^2))</f>
        <v>4.0242810318614408E-3</v>
      </c>
    </row>
    <row r="5" spans="1:181" x14ac:dyDescent="0.25">
      <c r="A5" s="37"/>
      <c r="B5" s="5" t="b">
        <v>0</v>
      </c>
      <c r="C5" s="5" t="s">
        <v>0</v>
      </c>
      <c r="D5" s="6">
        <v>43420.4133449074</v>
      </c>
      <c r="E5" s="2" t="s">
        <v>105</v>
      </c>
      <c r="F5" s="3" t="s">
        <v>82</v>
      </c>
      <c r="G5" s="38" t="s">
        <v>130</v>
      </c>
      <c r="H5" s="52">
        <v>1973.346</v>
      </c>
      <c r="I5" s="8">
        <v>6.1702359321041698</v>
      </c>
      <c r="J5" s="53">
        <f t="shared" si="0"/>
        <v>121.76010395674035</v>
      </c>
      <c r="K5" s="53">
        <f t="shared" ref="K5:K46" si="62">H5-H$3</f>
        <v>-1680.1819999999998</v>
      </c>
      <c r="L5" s="53">
        <f t="shared" si="1"/>
        <v>271.80806402067634</v>
      </c>
      <c r="M5" s="53">
        <f t="shared" si="2"/>
        <v>-1715.0050267552986</v>
      </c>
      <c r="N5" s="45">
        <f t="shared" si="3"/>
        <v>-277.78464407580947</v>
      </c>
      <c r="O5" s="8">
        <v>1.1822573981464199</v>
      </c>
      <c r="P5" s="53">
        <v>1.1959714042194167</v>
      </c>
      <c r="Q5" s="53">
        <v>1.3214998420769206E-3</v>
      </c>
      <c r="R5" s="8"/>
      <c r="S5" s="54"/>
      <c r="T5" s="55">
        <v>24080.41</v>
      </c>
      <c r="U5" s="56">
        <v>1.97455574288006</v>
      </c>
      <c r="V5" s="56">
        <f t="shared" si="4"/>
        <v>475.48111856406422</v>
      </c>
      <c r="W5" s="56">
        <f t="shared" ref="W5:W46" si="63">T5-T$3</f>
        <v>-27999.477999999999</v>
      </c>
      <c r="X5" s="56">
        <f t="shared" si="5"/>
        <v>882.49954347865878</v>
      </c>
      <c r="Y5" s="56">
        <f t="shared" si="6"/>
        <v>-28579.788092316427</v>
      </c>
      <c r="Z5" s="56">
        <f t="shared" si="7"/>
        <v>-929.69554359935682</v>
      </c>
      <c r="AA5" s="56">
        <v>1.17680822294869</v>
      </c>
      <c r="AB5" s="57">
        <v>1.1959714042194167</v>
      </c>
      <c r="AC5" s="57">
        <v>1.3214998420769206E-3</v>
      </c>
      <c r="AD5" s="56"/>
      <c r="AE5" s="58"/>
      <c r="AF5" s="52">
        <v>4392943.8810000001</v>
      </c>
      <c r="AG5" s="8">
        <v>0.87024869547651396</v>
      </c>
      <c r="AH5" s="53">
        <f t="shared" si="8"/>
        <v>38229.536817417844</v>
      </c>
      <c r="AI5" s="53">
        <f t="shared" ref="AI5:AI46" si="64">AF5-AF$3</f>
        <v>-64603.962000000291</v>
      </c>
      <c r="AJ5" s="53">
        <f t="shared" si="9"/>
        <v>48525.536428964406</v>
      </c>
      <c r="AK5" s="53">
        <f t="shared" si="10"/>
        <v>-65942.927360434056</v>
      </c>
      <c r="AL5" s="45">
        <f t="shared" si="11"/>
        <v>-49534.1078506794</v>
      </c>
      <c r="AM5" s="8">
        <v>0.73376960563207305</v>
      </c>
      <c r="AN5" s="44">
        <v>1.2234180135935926</v>
      </c>
      <c r="AO5" s="44">
        <v>1.3459587313811904E-3</v>
      </c>
      <c r="AP5" s="8"/>
      <c r="AQ5" s="54"/>
      <c r="AR5" s="55">
        <v>94701.482999999993</v>
      </c>
      <c r="AS5" s="56">
        <v>1.4134553514758601</v>
      </c>
      <c r="AT5" s="56">
        <f t="shared" si="12"/>
        <v>1338.5631793905018</v>
      </c>
      <c r="AU5" s="56">
        <f t="shared" ref="AU5:AU46" si="65">AR5-AR$3</f>
        <v>-64754.671000000017</v>
      </c>
      <c r="AV5" s="56">
        <f t="shared" si="13"/>
        <v>2509.9369430274423</v>
      </c>
      <c r="AW5" s="56">
        <f t="shared" si="14"/>
        <v>-65897.879229960759</v>
      </c>
      <c r="AX5" s="56">
        <f t="shared" si="15"/>
        <v>-2608.7328416286023</v>
      </c>
      <c r="AY5" s="56">
        <v>0.94594196414347498</v>
      </c>
      <c r="AZ5" s="85">
        <v>1.2234180135935926</v>
      </c>
      <c r="BA5" s="85">
        <v>1.3459587313811904E-3</v>
      </c>
      <c r="BB5" s="56"/>
      <c r="BC5" s="58"/>
      <c r="BD5" s="52">
        <v>35758.39</v>
      </c>
      <c r="BE5" s="8">
        <v>1.07145309416532</v>
      </c>
      <c r="BF5" s="53">
        <f t="shared" si="16"/>
        <v>383.13437607870236</v>
      </c>
      <c r="BG5" s="53">
        <f t="shared" ref="BG5:BG46" si="66">BD5-BD$3</f>
        <v>27714.514857142854</v>
      </c>
      <c r="BH5" s="53">
        <f t="shared" si="17"/>
        <v>430.22963504344966</v>
      </c>
      <c r="BI5" s="53">
        <f t="shared" si="18"/>
        <v>28203.799428970189</v>
      </c>
      <c r="BJ5" s="45">
        <f t="shared" si="19"/>
        <v>493.17235903999619</v>
      </c>
      <c r="BK5" s="8">
        <v>0.93037222125908203</v>
      </c>
      <c r="BL5" s="44">
        <v>1.2234180135935926</v>
      </c>
      <c r="BM5" s="44">
        <v>1.3459587313811904E-3</v>
      </c>
      <c r="BN5" s="8"/>
      <c r="BO5" s="54"/>
      <c r="BP5" s="55">
        <v>11893.517</v>
      </c>
      <c r="BQ5" s="56">
        <v>3.5942838246828499</v>
      </c>
      <c r="BR5" s="56">
        <f t="shared" si="20"/>
        <v>427.48675771690495</v>
      </c>
      <c r="BS5" s="56">
        <f t="shared" ref="BS5:BS46" si="67">BP5-BP$3</f>
        <v>11672.243428571428</v>
      </c>
      <c r="BT5" s="56">
        <f t="shared" si="21"/>
        <v>428.36300739963525</v>
      </c>
      <c r="BU5" s="56">
        <f t="shared" si="22"/>
        <v>11914.159390775227</v>
      </c>
      <c r="BV5" s="56">
        <f t="shared" si="23"/>
        <v>447.63256990149881</v>
      </c>
      <c r="BW5" s="56">
        <v>0.12679777094198499</v>
      </c>
      <c r="BX5" s="85">
        <v>0.11796202326773546</v>
      </c>
      <c r="BY5" s="85">
        <v>1.3069801998393378E-4</v>
      </c>
      <c r="BZ5" s="56"/>
      <c r="CA5" s="58"/>
      <c r="CB5" s="52">
        <v>5764.49</v>
      </c>
      <c r="CC5" s="8">
        <v>6.9950691778997598</v>
      </c>
      <c r="CD5" s="53">
        <f t="shared" si="24"/>
        <v>403.23006325311383</v>
      </c>
      <c r="CE5" s="53">
        <f t="shared" ref="CE5:CE46" si="68">CB5-CB$3</f>
        <v>5067.8890408163261</v>
      </c>
      <c r="CF5" s="53">
        <f t="shared" si="25"/>
        <v>407.59384835658125</v>
      </c>
      <c r="CG5" s="53">
        <f t="shared" si="26"/>
        <v>5172.9248260236618</v>
      </c>
      <c r="CH5" s="45">
        <f t="shared" si="27"/>
        <v>418.11956498404868</v>
      </c>
      <c r="CI5" s="8">
        <v>0.117907527966267</v>
      </c>
      <c r="CJ5" s="44">
        <v>0.11632690611352922</v>
      </c>
      <c r="CK5" s="44">
        <v>1.2925006869835454E-4</v>
      </c>
      <c r="CL5" s="8"/>
      <c r="CM5" s="54"/>
      <c r="CN5" s="55">
        <v>150327.56099999999</v>
      </c>
      <c r="CO5" s="56">
        <v>0.78368555124984096</v>
      </c>
      <c r="CP5" s="56">
        <f t="shared" si="28"/>
        <v>1178.095375103291</v>
      </c>
      <c r="CQ5" s="56">
        <f t="shared" ref="CQ5:CQ46" si="69">CN5-CN$3</f>
        <v>149557.2153265306</v>
      </c>
      <c r="CR5" s="56">
        <f t="shared" si="29"/>
        <v>1180.1753791439087</v>
      </c>
      <c r="CS5" s="56">
        <f t="shared" si="30"/>
        <v>152656.90030754084</v>
      </c>
      <c r="CT5" s="56">
        <f t="shared" si="31"/>
        <v>1720.6823172068562</v>
      </c>
      <c r="CU5" s="56">
        <v>1.25787341644596</v>
      </c>
      <c r="CV5" s="85">
        <v>1.1712694557826582</v>
      </c>
      <c r="CW5" s="85">
        <v>1.162453219535333E-3</v>
      </c>
      <c r="CX5" s="56"/>
      <c r="CY5" s="58"/>
      <c r="CZ5" s="52">
        <v>14930.578</v>
      </c>
      <c r="DA5" s="8">
        <v>3.2267661406546799</v>
      </c>
      <c r="DB5" s="53">
        <f t="shared" si="32"/>
        <v>481.77483550803669</v>
      </c>
      <c r="DC5" s="53">
        <f t="shared" ref="DC5:DC46" si="70">CZ5-CZ$3</f>
        <v>14839.616530612244</v>
      </c>
      <c r="DD5" s="53">
        <f t="shared" si="33"/>
        <v>481.81245662351211</v>
      </c>
      <c r="DE5" s="53">
        <f t="shared" si="34"/>
        <v>15147.178665835621</v>
      </c>
      <c r="DF5" s="45">
        <f t="shared" si="35"/>
        <v>506.68351047746376</v>
      </c>
      <c r="DG5" s="8">
        <v>0.127777914220325</v>
      </c>
      <c r="DH5" s="44">
        <v>0.11416621558832811</v>
      </c>
      <c r="DI5" s="44">
        <v>1.273430919495709E-4</v>
      </c>
      <c r="DJ5" s="8"/>
      <c r="DK5" s="54"/>
      <c r="DL5" s="55">
        <v>8645.0939999999991</v>
      </c>
      <c r="DM5" s="56">
        <v>4.2254003536888796</v>
      </c>
      <c r="DN5" s="56">
        <f t="shared" si="36"/>
        <v>365.28983245273605</v>
      </c>
      <c r="DO5" s="56">
        <f t="shared" ref="DO5:DO46" si="71">DL5-DL$3</f>
        <v>8635.2871632653059</v>
      </c>
      <c r="DP5" s="56">
        <f t="shared" si="37"/>
        <v>365.63096397122632</v>
      </c>
      <c r="DQ5" s="56">
        <f t="shared" si="38"/>
        <v>8814.2599387896698</v>
      </c>
      <c r="DR5" s="56">
        <f t="shared" si="39"/>
        <v>379.89157951313797</v>
      </c>
      <c r="DS5" s="56">
        <v>0.124529664492013</v>
      </c>
      <c r="DT5" s="85">
        <v>0.12023950787537983</v>
      </c>
      <c r="DU5" s="85">
        <v>1.3272146792260909E-4</v>
      </c>
      <c r="DV5" s="56"/>
      <c r="DW5" s="58"/>
      <c r="DX5" s="52">
        <v>65679.034</v>
      </c>
      <c r="DY5" s="8">
        <v>1.6958112232832301</v>
      </c>
      <c r="DZ5" s="53">
        <f t="shared" si="40"/>
        <v>1113.7924299160086</v>
      </c>
      <c r="EA5" s="53">
        <f t="shared" ref="EA5:EA46" si="72">DX5-DX$3</f>
        <v>64997.296755102041</v>
      </c>
      <c r="EB5" s="53">
        <f t="shared" si="41"/>
        <v>1114.1438351300553</v>
      </c>
      <c r="EC5" s="53">
        <f t="shared" si="42"/>
        <v>66344.41427208831</v>
      </c>
      <c r="ED5" s="45">
        <f t="shared" si="43"/>
        <v>1256.356219691623</v>
      </c>
      <c r="EE5" s="8">
        <v>1.2758064448209701</v>
      </c>
      <c r="EF5" s="44">
        <v>1.1728461758956428</v>
      </c>
      <c r="EG5" s="44">
        <v>1.1640141250480005E-3</v>
      </c>
      <c r="EH5" s="8"/>
      <c r="EI5" s="54"/>
      <c r="EJ5" s="55">
        <v>12307.96</v>
      </c>
      <c r="EK5" s="56">
        <v>2.7062976434741399</v>
      </c>
      <c r="EL5" s="56">
        <f t="shared" si="44"/>
        <v>333.09003143973973</v>
      </c>
      <c r="EM5" s="56">
        <f t="shared" ref="EM5:EM46" si="73">EJ5-EJ$3</f>
        <v>12291.288448979591</v>
      </c>
      <c r="EN5" s="56">
        <f t="shared" si="45"/>
        <v>333.10725153711928</v>
      </c>
      <c r="EO5" s="56">
        <f t="shared" si="46"/>
        <v>12546.03458155089</v>
      </c>
      <c r="EP5" s="56">
        <f t="shared" si="47"/>
        <v>354.68841818195801</v>
      </c>
      <c r="EQ5" s="56">
        <v>0.12571184358644599</v>
      </c>
      <c r="ER5" s="85">
        <v>0.11798538208422409</v>
      </c>
      <c r="ES5" s="85">
        <v>1.1709515464882488E-4</v>
      </c>
      <c r="ET5" s="56"/>
      <c r="EU5" s="58"/>
      <c r="EV5" s="59">
        <v>926672.54399999999</v>
      </c>
      <c r="EW5" s="8">
        <v>0.40403525836469301</v>
      </c>
      <c r="EX5" s="53">
        <f t="shared" si="48"/>
        <v>98.792173235736115</v>
      </c>
      <c r="EY5" s="56">
        <v>797833.71600000001</v>
      </c>
      <c r="EZ5" s="56">
        <v>0.92393404704756099</v>
      </c>
      <c r="FA5" s="57">
        <f t="shared" si="49"/>
        <v>99.417308105501746</v>
      </c>
      <c r="FB5" s="8">
        <v>209560.26199999999</v>
      </c>
      <c r="FC5" s="8">
        <v>1.0424794447775201</v>
      </c>
      <c r="FD5" s="53">
        <f t="shared" si="50"/>
        <v>98.298712960180325</v>
      </c>
      <c r="FE5" s="56">
        <v>43223.813999999998</v>
      </c>
      <c r="FF5" s="56">
        <v>1.90863823873648</v>
      </c>
      <c r="FG5" s="57">
        <f t="shared" si="51"/>
        <v>98.229857355425139</v>
      </c>
      <c r="FH5" s="8">
        <v>348048.51799999998</v>
      </c>
      <c r="FI5" s="8">
        <v>0.54841514096590205</v>
      </c>
      <c r="FJ5" s="53">
        <f t="shared" si="52"/>
        <v>97.439060461842558</v>
      </c>
      <c r="FK5" s="56">
        <v>71782.645000000004</v>
      </c>
      <c r="FL5" s="56">
        <v>1.5645599276461699</v>
      </c>
      <c r="FM5" s="89">
        <f t="shared" si="53"/>
        <v>97.771676542676843</v>
      </c>
      <c r="FN5" s="7"/>
      <c r="FO5" s="60">
        <f t="shared" si="54"/>
        <v>98.176648885919647</v>
      </c>
      <c r="FP5" s="61">
        <f t="shared" si="55"/>
        <v>0.68476512278832702</v>
      </c>
      <c r="FQ5" s="62">
        <f t="shared" si="56"/>
        <v>98.472947334534581</v>
      </c>
      <c r="FR5" s="63">
        <f t="shared" si="57"/>
        <v>0.84932053054129864</v>
      </c>
      <c r="FS5" s="64">
        <v>100.21143325505344</v>
      </c>
      <c r="FT5" s="65">
        <v>0.40247164951842007</v>
      </c>
      <c r="FU5" s="7"/>
      <c r="FV5" s="66">
        <f t="shared" si="58"/>
        <v>1.0207257468270097</v>
      </c>
      <c r="FW5" s="67">
        <f t="shared" si="59"/>
        <v>8.2153060313868414E-3</v>
      </c>
      <c r="FX5" s="68">
        <f t="shared" si="60"/>
        <v>1.0176544519847956</v>
      </c>
      <c r="FY5" s="69">
        <f t="shared" si="61"/>
        <v>9.6821237019189422E-3</v>
      </c>
    </row>
    <row r="6" spans="1:181" x14ac:dyDescent="0.25">
      <c r="A6" s="37"/>
      <c r="B6" s="5" t="b">
        <v>0</v>
      </c>
      <c r="C6" s="5" t="s">
        <v>38</v>
      </c>
      <c r="D6" s="6">
        <v>43420.420601851903</v>
      </c>
      <c r="E6" s="2" t="s">
        <v>105</v>
      </c>
      <c r="F6" s="3" t="s">
        <v>167</v>
      </c>
      <c r="G6" s="38" t="s">
        <v>186</v>
      </c>
      <c r="H6" s="52">
        <v>7431.9780000000001</v>
      </c>
      <c r="I6" s="8">
        <v>3.9635879287481801</v>
      </c>
      <c r="J6" s="53">
        <f t="shared" si="0"/>
        <v>294.57298287522042</v>
      </c>
      <c r="K6" s="53">
        <f t="shared" si="62"/>
        <v>3778.4500000000003</v>
      </c>
      <c r="L6" s="53">
        <f t="shared" si="1"/>
        <v>381.8734646334002</v>
      </c>
      <c r="M6" s="53">
        <f t="shared" si="2"/>
        <v>3886.4755778013414</v>
      </c>
      <c r="N6" s="45">
        <f t="shared" si="3"/>
        <v>396.45505460773757</v>
      </c>
      <c r="O6" s="8">
        <v>7.4709569669143301</v>
      </c>
      <c r="P6" s="53">
        <v>5.9559332307966733</v>
      </c>
      <c r="Q6" s="53">
        <v>6.594324192046877E-3</v>
      </c>
      <c r="R6" s="8"/>
      <c r="S6" s="54"/>
      <c r="T6" s="55">
        <v>110824.48699999999</v>
      </c>
      <c r="U6" s="56">
        <v>1.7521062536771099</v>
      </c>
      <c r="V6" s="56">
        <f t="shared" si="4"/>
        <v>1941.7627673325758</v>
      </c>
      <c r="W6" s="56">
        <f t="shared" si="63"/>
        <v>58744.598999999995</v>
      </c>
      <c r="X6" s="56">
        <f t="shared" si="5"/>
        <v>2079.2224014588169</v>
      </c>
      <c r="Y6" s="56">
        <f t="shared" si="6"/>
        <v>60424.102301534513</v>
      </c>
      <c r="Z6" s="56">
        <f t="shared" si="7"/>
        <v>2296.2729339105244</v>
      </c>
      <c r="AA6" s="56">
        <v>7.5490390505814604</v>
      </c>
      <c r="AB6" s="57">
        <v>5.9559332307966733</v>
      </c>
      <c r="AC6" s="57">
        <v>6.594324192046877E-3</v>
      </c>
      <c r="AD6" s="56"/>
      <c r="AE6" s="58"/>
      <c r="AF6" s="52">
        <v>4754598.9939999999</v>
      </c>
      <c r="AG6" s="8">
        <v>0.56562491852675401</v>
      </c>
      <c r="AH6" s="53">
        <f t="shared" si="8"/>
        <v>26893.196686086369</v>
      </c>
      <c r="AI6" s="53">
        <f t="shared" si="64"/>
        <v>297051.15099999961</v>
      </c>
      <c r="AJ6" s="53">
        <f t="shared" si="9"/>
        <v>40205.400488503685</v>
      </c>
      <c r="AK6" s="53">
        <f t="shared" si="10"/>
        <v>305543.81921668327</v>
      </c>
      <c r="AL6" s="45">
        <f t="shared" si="11"/>
        <v>41570.395529019894</v>
      </c>
      <c r="AM6" s="8">
        <v>7.2636574612784504</v>
      </c>
      <c r="AN6" s="44">
        <v>6.0926172453706204</v>
      </c>
      <c r="AO6" s="44">
        <v>6.7164926945756948E-3</v>
      </c>
      <c r="AP6" s="8"/>
      <c r="AQ6" s="54"/>
      <c r="AR6" s="55">
        <v>402346.826</v>
      </c>
      <c r="AS6" s="56">
        <v>4.35126520465918</v>
      </c>
      <c r="AT6" s="56">
        <f t="shared" si="12"/>
        <v>17507.177441788615</v>
      </c>
      <c r="AU6" s="56">
        <f t="shared" si="65"/>
        <v>242890.67199999999</v>
      </c>
      <c r="AV6" s="56">
        <f t="shared" si="13"/>
        <v>17635.455595221407</v>
      </c>
      <c r="AW6" s="56">
        <f t="shared" si="14"/>
        <v>250809.49240220326</v>
      </c>
      <c r="AX6" s="56">
        <f t="shared" si="15"/>
        <v>18538.122046887813</v>
      </c>
      <c r="AY6" s="56">
        <v>7.2270433124262903</v>
      </c>
      <c r="AZ6" s="85">
        <v>6.0926172453706204</v>
      </c>
      <c r="BA6" s="85">
        <v>6.7164926945756948E-3</v>
      </c>
      <c r="BB6" s="56"/>
      <c r="BC6" s="58"/>
      <c r="BD6" s="52">
        <v>149038.054</v>
      </c>
      <c r="BE6" s="8">
        <v>1.1307169117178999</v>
      </c>
      <c r="BF6" s="53">
        <f t="shared" si="16"/>
        <v>1685.1984814732562</v>
      </c>
      <c r="BG6" s="53">
        <f t="shared" si="66"/>
        <v>140994.17885714286</v>
      </c>
      <c r="BH6" s="53">
        <f t="shared" si="17"/>
        <v>1696.5257176642422</v>
      </c>
      <c r="BI6" s="53">
        <f t="shared" si="18"/>
        <v>145590.92837795542</v>
      </c>
      <c r="BJ6" s="45">
        <f t="shared" si="19"/>
        <v>2669.6242050835513</v>
      </c>
      <c r="BK6" s="8">
        <v>7.1860805348165497</v>
      </c>
      <c r="BL6" s="44">
        <v>6.0926172453706204</v>
      </c>
      <c r="BM6" s="44">
        <v>6.7164926945756948E-3</v>
      </c>
      <c r="BN6" s="8"/>
      <c r="BO6" s="54"/>
      <c r="BP6" s="55">
        <v>57055.963000000003</v>
      </c>
      <c r="BQ6" s="56">
        <v>1.9832362561633601</v>
      </c>
      <c r="BR6" s="56">
        <f t="shared" si="20"/>
        <v>1131.5545445191519</v>
      </c>
      <c r="BS6" s="56">
        <f t="shared" si="67"/>
        <v>56834.68942857143</v>
      </c>
      <c r="BT6" s="56">
        <f t="shared" si="21"/>
        <v>1131.8858711491603</v>
      </c>
      <c r="BU6" s="56">
        <f t="shared" si="22"/>
        <v>58459.588570992586</v>
      </c>
      <c r="BV6" s="56">
        <f t="shared" si="23"/>
        <v>1417.6496123613579</v>
      </c>
      <c r="BW6" s="56">
        <v>0.62692021327575598</v>
      </c>
      <c r="BX6" s="85">
        <v>0.58745044561568749</v>
      </c>
      <c r="BY6" s="85">
        <v>6.521799710422063E-4</v>
      </c>
      <c r="BZ6" s="56"/>
      <c r="CA6" s="58"/>
      <c r="CB6" s="52">
        <v>16573.457999999999</v>
      </c>
      <c r="CC6" s="8">
        <v>3.2278158230888399</v>
      </c>
      <c r="CD6" s="53">
        <f t="shared" si="24"/>
        <v>534.9606997569831</v>
      </c>
      <c r="CE6" s="53">
        <f t="shared" si="68"/>
        <v>15876.857040816325</v>
      </c>
      <c r="CF6" s="53">
        <f t="shared" si="25"/>
        <v>538.25756993422635</v>
      </c>
      <c r="CG6" s="53">
        <f t="shared" si="26"/>
        <v>16330.775090678961</v>
      </c>
      <c r="CH6" s="45">
        <f t="shared" si="27"/>
        <v>597.98073696258314</v>
      </c>
      <c r="CI6" s="8">
        <v>0.61287861592575799</v>
      </c>
      <c r="CJ6" s="44">
        <v>0.57930756815170759</v>
      </c>
      <c r="CK6" s="44">
        <v>6.4494748721401673E-4</v>
      </c>
      <c r="CL6" s="8"/>
      <c r="CM6" s="54"/>
      <c r="CN6" s="55">
        <v>746565</v>
      </c>
      <c r="CO6" s="56">
        <v>0.38870627139177899</v>
      </c>
      <c r="CP6" s="56">
        <f t="shared" si="28"/>
        <v>2901.9449750160347</v>
      </c>
      <c r="CQ6" s="56">
        <f t="shared" si="69"/>
        <v>745794.65432653064</v>
      </c>
      <c r="CR6" s="56">
        <f t="shared" si="29"/>
        <v>2902.7900114749123</v>
      </c>
      <c r="CS6" s="56">
        <f t="shared" si="30"/>
        <v>767116.86275982345</v>
      </c>
      <c r="CT6" s="56">
        <f t="shared" si="31"/>
        <v>11026.013990378642</v>
      </c>
      <c r="CU6" s="56">
        <v>6.2753336565824602</v>
      </c>
      <c r="CV6" s="85">
        <v>5.8329176176801196</v>
      </c>
      <c r="CW6" s="85">
        <v>5.8034670597125479E-3</v>
      </c>
      <c r="CX6" s="56"/>
      <c r="CY6" s="58"/>
      <c r="CZ6" s="52">
        <v>73350.58</v>
      </c>
      <c r="DA6" s="8">
        <v>1.6471994877154701</v>
      </c>
      <c r="DB6" s="53">
        <f t="shared" si="32"/>
        <v>1208.2303779963261</v>
      </c>
      <c r="DC6" s="53">
        <f t="shared" si="70"/>
        <v>73259.61853061225</v>
      </c>
      <c r="DD6" s="53">
        <f t="shared" si="33"/>
        <v>1208.2453796898762</v>
      </c>
      <c r="DE6" s="53">
        <f t="shared" si="34"/>
        <v>75354.105058494111</v>
      </c>
      <c r="DF6" s="45">
        <f t="shared" si="35"/>
        <v>1622.2156859064974</v>
      </c>
      <c r="DG6" s="8">
        <v>0.62930598738615895</v>
      </c>
      <c r="DH6" s="44">
        <v>0.56854733721716288</v>
      </c>
      <c r="DI6" s="44">
        <v>6.3542205514279101E-4</v>
      </c>
      <c r="DJ6" s="8"/>
      <c r="DK6" s="54"/>
      <c r="DL6" s="55">
        <v>43279.504999999997</v>
      </c>
      <c r="DM6" s="56">
        <v>1.70953275839158</v>
      </c>
      <c r="DN6" s="56">
        <f t="shared" si="36"/>
        <v>739.87731564472176</v>
      </c>
      <c r="DO6" s="56">
        <f t="shared" si="71"/>
        <v>43269.698163265304</v>
      </c>
      <c r="DP6" s="56">
        <f t="shared" si="37"/>
        <v>740.04579745230592</v>
      </c>
      <c r="DQ6" s="56">
        <f t="shared" si="38"/>
        <v>44506.775310078512</v>
      </c>
      <c r="DR6" s="56">
        <f t="shared" si="39"/>
        <v>979.10741340175082</v>
      </c>
      <c r="DS6" s="56">
        <v>0.626749489951413</v>
      </c>
      <c r="DT6" s="85">
        <v>0.59879231065480221</v>
      </c>
      <c r="DU6" s="85">
        <v>6.6228691438217425E-4</v>
      </c>
      <c r="DV6" s="56"/>
      <c r="DW6" s="58"/>
      <c r="DX6" s="52">
        <v>313542.929</v>
      </c>
      <c r="DY6" s="8">
        <v>0.75322421544592899</v>
      </c>
      <c r="DZ6" s="53">
        <f t="shared" si="40"/>
        <v>2361.681267046436</v>
      </c>
      <c r="EA6" s="53">
        <f t="shared" si="72"/>
        <v>312861.19175510202</v>
      </c>
      <c r="EB6" s="53">
        <f t="shared" si="41"/>
        <v>2361.8470135760617</v>
      </c>
      <c r="EC6" s="53">
        <f t="shared" si="42"/>
        <v>321805.86774948094</v>
      </c>
      <c r="ED6" s="45">
        <f t="shared" si="43"/>
        <v>5072.227444703899</v>
      </c>
      <c r="EE6" s="8">
        <v>6.2825331932058104</v>
      </c>
      <c r="EF6" s="44">
        <v>5.8407696780918146</v>
      </c>
      <c r="EG6" s="44">
        <v>5.8112598702271161E-3</v>
      </c>
      <c r="EH6" s="8"/>
      <c r="EI6" s="54"/>
      <c r="EJ6" s="55">
        <v>61476.245000000003</v>
      </c>
      <c r="EK6" s="56">
        <v>1.72605557346095</v>
      </c>
      <c r="EL6" s="56">
        <f t="shared" si="44"/>
        <v>1061.1141531770086</v>
      </c>
      <c r="EM6" s="56">
        <f t="shared" si="73"/>
        <v>61459.573448979594</v>
      </c>
      <c r="EN6" s="56">
        <f t="shared" si="45"/>
        <v>1061.119558793752</v>
      </c>
      <c r="EO6" s="56">
        <f t="shared" si="46"/>
        <v>63216.697648916073</v>
      </c>
      <c r="EP6" s="56">
        <f t="shared" si="47"/>
        <v>1398.6962818156462</v>
      </c>
      <c r="EQ6" s="56">
        <v>0.62756080435758299</v>
      </c>
      <c r="ER6" s="85">
        <v>0.58756677243660149</v>
      </c>
      <c r="ES6" s="85">
        <v>5.8458948995987134E-4</v>
      </c>
      <c r="ET6" s="56"/>
      <c r="EU6" s="58"/>
      <c r="EV6" s="59">
        <v>921404.03500000003</v>
      </c>
      <c r="EW6" s="8">
        <v>0.61536436871472999</v>
      </c>
      <c r="EX6" s="53">
        <f t="shared" si="48"/>
        <v>98.230499689679235</v>
      </c>
      <c r="EY6" s="56">
        <v>791825.00300000003</v>
      </c>
      <c r="EZ6" s="56">
        <v>0.60249764678668905</v>
      </c>
      <c r="FA6" s="57">
        <f t="shared" si="49"/>
        <v>98.668568036413802</v>
      </c>
      <c r="FB6" s="8">
        <v>205931.35800000001</v>
      </c>
      <c r="FC6" s="8">
        <v>1.0689014732787601</v>
      </c>
      <c r="FD6" s="53">
        <f t="shared" si="50"/>
        <v>96.596498097249636</v>
      </c>
      <c r="FE6" s="56">
        <v>41944.712</v>
      </c>
      <c r="FF6" s="56">
        <v>2.8683488984422798</v>
      </c>
      <c r="FG6" s="57">
        <f t="shared" si="51"/>
        <v>95.322987383167742</v>
      </c>
      <c r="FH6" s="8">
        <v>341845.76000000001</v>
      </c>
      <c r="FI6" s="8">
        <v>0.73830160929770505</v>
      </c>
      <c r="FJ6" s="53">
        <f t="shared" si="52"/>
        <v>95.702547072085281</v>
      </c>
      <c r="FK6" s="56">
        <v>70048.035999999993</v>
      </c>
      <c r="FL6" s="56">
        <v>1.4052277765038601</v>
      </c>
      <c r="FM6" s="89">
        <f t="shared" si="53"/>
        <v>95.4090493355571</v>
      </c>
      <c r="FN6" s="7"/>
      <c r="FO6" s="60">
        <f t="shared" si="54"/>
        <v>96.843181619671384</v>
      </c>
      <c r="FP6" s="61">
        <f t="shared" si="55"/>
        <v>1.2819031474241067</v>
      </c>
      <c r="FQ6" s="62">
        <f t="shared" si="56"/>
        <v>96.466868251712881</v>
      </c>
      <c r="FR6" s="63">
        <f t="shared" si="57"/>
        <v>1.9072134441053858</v>
      </c>
      <c r="FS6" s="64">
        <v>99.611920295738344</v>
      </c>
      <c r="FT6" s="65">
        <v>0.40127064180269695</v>
      </c>
      <c r="FU6" s="7"/>
      <c r="FV6" s="66">
        <f t="shared" si="58"/>
        <v>1.0285899185648457</v>
      </c>
      <c r="FW6" s="67">
        <f t="shared" si="59"/>
        <v>1.423186919007445E-2</v>
      </c>
      <c r="FX6" s="68">
        <f t="shared" si="60"/>
        <v>1.032602406411899</v>
      </c>
      <c r="FY6" s="69">
        <f t="shared" si="61"/>
        <v>2.0834693416771331E-2</v>
      </c>
    </row>
    <row r="7" spans="1:181" x14ac:dyDescent="0.25">
      <c r="A7" s="37"/>
      <c r="B7" s="5" t="b">
        <v>0</v>
      </c>
      <c r="C7" s="5" t="s">
        <v>1</v>
      </c>
      <c r="D7" s="6">
        <v>43420.427858796298</v>
      </c>
      <c r="E7" s="2" t="s">
        <v>105</v>
      </c>
      <c r="F7" s="3" t="s">
        <v>179</v>
      </c>
      <c r="G7" s="38" t="s">
        <v>7</v>
      </c>
      <c r="H7" s="52">
        <v>6055.9030000000002</v>
      </c>
      <c r="I7" s="8">
        <v>4.9341264296073204</v>
      </c>
      <c r="J7" s="53">
        <f t="shared" si="0"/>
        <v>298.80591047438259</v>
      </c>
      <c r="K7" s="53">
        <f t="shared" si="62"/>
        <v>2402.3750000000005</v>
      </c>
      <c r="L7" s="53">
        <f t="shared" si="1"/>
        <v>385.14811811241736</v>
      </c>
      <c r="M7" s="53">
        <f t="shared" si="2"/>
        <v>2276.3911489281113</v>
      </c>
      <c r="N7" s="45">
        <f t="shared" si="3"/>
        <v>371.52884663597803</v>
      </c>
      <c r="O7" s="8">
        <v>9.3410373804068705</v>
      </c>
      <c r="P7" s="53">
        <v>11.900441420471068</v>
      </c>
      <c r="Q7" s="53">
        <v>1.3136217322578707E-2</v>
      </c>
      <c r="R7" s="8"/>
      <c r="S7" s="54"/>
      <c r="T7" s="55">
        <v>83282.182000000001</v>
      </c>
      <c r="U7" s="56">
        <v>1.44655069510499</v>
      </c>
      <c r="V7" s="56">
        <f t="shared" si="4"/>
        <v>1204.7189826196029</v>
      </c>
      <c r="W7" s="56">
        <f t="shared" si="63"/>
        <v>31202.294000000002</v>
      </c>
      <c r="X7" s="56">
        <f t="shared" si="5"/>
        <v>1415.6521384906387</v>
      </c>
      <c r="Y7" s="56">
        <f t="shared" si="6"/>
        <v>29566.002763037704</v>
      </c>
      <c r="Z7" s="56">
        <f t="shared" si="7"/>
        <v>1617.6142004484534</v>
      </c>
      <c r="AA7" s="56">
        <v>8.6842072643351305</v>
      </c>
      <c r="AB7" s="57">
        <v>11.900441420471068</v>
      </c>
      <c r="AC7" s="57">
        <v>1.3136217322578707E-2</v>
      </c>
      <c r="AD7" s="56"/>
      <c r="AE7" s="58"/>
      <c r="AF7" s="52">
        <v>5195895.102</v>
      </c>
      <c r="AG7" s="8">
        <v>0.59201287710659101</v>
      </c>
      <c r="AH7" s="53">
        <f t="shared" si="8"/>
        <v>30760.36808479064</v>
      </c>
      <c r="AI7" s="53">
        <f t="shared" si="64"/>
        <v>738347.25899999961</v>
      </c>
      <c r="AJ7" s="53">
        <f t="shared" si="9"/>
        <v>42888.581757342501</v>
      </c>
      <c r="AK7" s="53">
        <f t="shared" si="10"/>
        <v>699627.31264807982</v>
      </c>
      <c r="AL7" s="45">
        <f t="shared" si="11"/>
        <v>45926.056938833943</v>
      </c>
      <c r="AM7" s="8">
        <v>13.379329872514401</v>
      </c>
      <c r="AN7" s="44">
        <v>12.173547253851018</v>
      </c>
      <c r="AO7" s="44">
        <v>1.3379229771683291E-2</v>
      </c>
      <c r="AP7" s="8"/>
      <c r="AQ7" s="54"/>
      <c r="AR7" s="55">
        <v>730804.24199999997</v>
      </c>
      <c r="AS7" s="56">
        <v>0.57964428181684702</v>
      </c>
      <c r="AT7" s="56">
        <f t="shared" si="12"/>
        <v>4236.0650000279529</v>
      </c>
      <c r="AU7" s="56">
        <f t="shared" si="65"/>
        <v>571348.08799999999</v>
      </c>
      <c r="AV7" s="56">
        <f t="shared" si="13"/>
        <v>4738.3835595291093</v>
      </c>
      <c r="AW7" s="56">
        <f t="shared" si="14"/>
        <v>541635.71022818401</v>
      </c>
      <c r="AX7" s="56">
        <f t="shared" si="15"/>
        <v>17159.941028752022</v>
      </c>
      <c r="AY7" s="56">
        <v>13.2524579435101</v>
      </c>
      <c r="AZ7" s="85">
        <v>12.173547253851018</v>
      </c>
      <c r="BA7" s="85">
        <v>1.3379229771683291E-2</v>
      </c>
      <c r="BB7" s="56"/>
      <c r="BC7" s="58"/>
      <c r="BD7" s="52">
        <v>283117.58399999997</v>
      </c>
      <c r="BE7" s="8">
        <v>10.875988870604701</v>
      </c>
      <c r="BF7" s="53">
        <f t="shared" si="16"/>
        <v>30791.836926564913</v>
      </c>
      <c r="BG7" s="53">
        <f t="shared" si="66"/>
        <v>275073.70885714283</v>
      </c>
      <c r="BH7" s="53">
        <f t="shared" si="17"/>
        <v>30792.458929109624</v>
      </c>
      <c r="BI7" s="53">
        <f t="shared" si="18"/>
        <v>260768.77964793201</v>
      </c>
      <c r="BJ7" s="45">
        <f t="shared" si="19"/>
        <v>30260.518134095939</v>
      </c>
      <c r="BK7" s="8">
        <v>13.348889328403899</v>
      </c>
      <c r="BL7" s="44">
        <v>12.173547253851018</v>
      </c>
      <c r="BM7" s="44">
        <v>1.3379229771683291E-2</v>
      </c>
      <c r="BN7" s="8"/>
      <c r="BO7" s="54"/>
      <c r="BP7" s="55">
        <v>112831.141</v>
      </c>
      <c r="BQ7" s="56">
        <v>0.91097497063320199</v>
      </c>
      <c r="BR7" s="56">
        <f t="shared" si="20"/>
        <v>1027.8634535898566</v>
      </c>
      <c r="BS7" s="56">
        <f t="shared" si="67"/>
        <v>112609.86742857144</v>
      </c>
      <c r="BT7" s="56">
        <f t="shared" si="21"/>
        <v>1028.228193209472</v>
      </c>
      <c r="BU7" s="56">
        <f t="shared" si="22"/>
        <v>106704.45101050752</v>
      </c>
      <c r="BV7" s="56">
        <f t="shared" si="23"/>
        <v>3405.0657333131953</v>
      </c>
      <c r="BW7" s="56">
        <v>1.2509393025573099</v>
      </c>
      <c r="BX7" s="85">
        <v>1.1737740072925567</v>
      </c>
      <c r="BY7" s="85">
        <v>1.2991957769168973E-3</v>
      </c>
      <c r="BZ7" s="56"/>
      <c r="CA7" s="58"/>
      <c r="CB7" s="52">
        <v>30214.813999999998</v>
      </c>
      <c r="CC7" s="8">
        <v>2.2148207123342001</v>
      </c>
      <c r="CD7" s="53">
        <f t="shared" si="24"/>
        <v>669.20395866525348</v>
      </c>
      <c r="CE7" s="53">
        <f t="shared" si="68"/>
        <v>29518.213040816325</v>
      </c>
      <c r="CF7" s="53">
        <f t="shared" si="25"/>
        <v>671.84239193449514</v>
      </c>
      <c r="CG7" s="53">
        <f t="shared" si="26"/>
        <v>27970.237326932151</v>
      </c>
      <c r="CH7" s="45">
        <f t="shared" si="27"/>
        <v>1066.1689746657416</v>
      </c>
      <c r="CI7" s="8">
        <v>1.2347757118560301</v>
      </c>
      <c r="CJ7" s="44">
        <v>1.1575038725380062</v>
      </c>
      <c r="CK7" s="44">
        <v>1.2848097721704658E-3</v>
      </c>
      <c r="CL7" s="8"/>
      <c r="CM7" s="54"/>
      <c r="CN7" s="55">
        <v>1527484.5279999999</v>
      </c>
      <c r="CO7" s="56">
        <v>0.63641551295686305</v>
      </c>
      <c r="CP7" s="56">
        <f t="shared" si="28"/>
        <v>9721.1484942079187</v>
      </c>
      <c r="CQ7" s="56">
        <f t="shared" si="69"/>
        <v>1526714.1823265306</v>
      </c>
      <c r="CR7" s="56">
        <f t="shared" si="29"/>
        <v>9721.4007868793578</v>
      </c>
      <c r="CS7" s="56">
        <f t="shared" si="30"/>
        <v>1446651.1895899402</v>
      </c>
      <c r="CT7" s="56">
        <f t="shared" si="31"/>
        <v>45183.162078572292</v>
      </c>
      <c r="CU7" s="56">
        <v>12.5981214800192</v>
      </c>
      <c r="CV7" s="85">
        <v>11.65464617042911</v>
      </c>
      <c r="CW7" s="85">
        <v>1.1552431300814006E-2</v>
      </c>
      <c r="CX7" s="56"/>
      <c r="CY7" s="58"/>
      <c r="CZ7" s="52">
        <v>155720.95499999999</v>
      </c>
      <c r="DA7" s="8">
        <v>1.64959468509372</v>
      </c>
      <c r="DB7" s="53">
        <f t="shared" si="32"/>
        <v>2568.7645972571831</v>
      </c>
      <c r="DC7" s="53">
        <f t="shared" si="70"/>
        <v>155629.99353061224</v>
      </c>
      <c r="DD7" s="53">
        <f t="shared" si="33"/>
        <v>2568.7716534076449</v>
      </c>
      <c r="DE7" s="53">
        <f t="shared" si="34"/>
        <v>147468.54249683121</v>
      </c>
      <c r="DF7" s="45">
        <f t="shared" si="35"/>
        <v>5124.1587958497566</v>
      </c>
      <c r="DG7" s="8">
        <v>1.2717448804726299</v>
      </c>
      <c r="DH7" s="44">
        <v>1.1360040516123504</v>
      </c>
      <c r="DI7" s="44">
        <v>1.2658632831915614E-3</v>
      </c>
      <c r="DJ7" s="8"/>
      <c r="DK7" s="54"/>
      <c r="DL7" s="55">
        <v>91531.813999999998</v>
      </c>
      <c r="DM7" s="56">
        <v>0.99962995273385902</v>
      </c>
      <c r="DN7" s="56">
        <f t="shared" si="36"/>
        <v>914.97942902464365</v>
      </c>
      <c r="DO7" s="56">
        <f t="shared" si="71"/>
        <v>91522.007163265298</v>
      </c>
      <c r="DP7" s="56">
        <f t="shared" si="37"/>
        <v>915.11567337656447</v>
      </c>
      <c r="DQ7" s="56">
        <f t="shared" si="38"/>
        <v>86722.467157955063</v>
      </c>
      <c r="DR7" s="56">
        <f t="shared" si="39"/>
        <v>2789.8874270071551</v>
      </c>
      <c r="DS7" s="56">
        <v>1.2671361131760499</v>
      </c>
      <c r="DT7" s="85">
        <v>1.1964359807006801</v>
      </c>
      <c r="DU7" s="85">
        <v>1.3192997163457263E-3</v>
      </c>
      <c r="DV7" s="56"/>
      <c r="DW7" s="58"/>
      <c r="DX7" s="52">
        <v>659806.62699999998</v>
      </c>
      <c r="DY7" s="8">
        <v>0.74288199494977603</v>
      </c>
      <c r="DZ7" s="53">
        <f t="shared" si="40"/>
        <v>4901.5846334684275</v>
      </c>
      <c r="EA7" s="53">
        <f t="shared" si="72"/>
        <v>659124.88975510199</v>
      </c>
      <c r="EB7" s="53">
        <f t="shared" si="41"/>
        <v>4901.6644956049286</v>
      </c>
      <c r="EC7" s="53">
        <f t="shared" si="42"/>
        <v>624559.47346968355</v>
      </c>
      <c r="ED7" s="45">
        <f t="shared" si="43"/>
        <v>19653.827183550144</v>
      </c>
      <c r="EE7" s="8">
        <v>12.689761396258</v>
      </c>
      <c r="EF7" s="44">
        <v>11.670335228942426</v>
      </c>
      <c r="EG7" s="44">
        <v>1.1567943442689377E-2</v>
      </c>
      <c r="EH7" s="8"/>
      <c r="EI7" s="54"/>
      <c r="EJ7" s="55">
        <v>125444.162</v>
      </c>
      <c r="EK7" s="56">
        <v>1.07945552262141</v>
      </c>
      <c r="EL7" s="56">
        <f t="shared" si="44"/>
        <v>1354.1139345151482</v>
      </c>
      <c r="EM7" s="56">
        <f t="shared" si="73"/>
        <v>125427.49044897959</v>
      </c>
      <c r="EN7" s="56">
        <f t="shared" si="45"/>
        <v>1354.1181704822448</v>
      </c>
      <c r="EO7" s="56">
        <f t="shared" si="46"/>
        <v>118849.90024052128</v>
      </c>
      <c r="EP7" s="56">
        <f t="shared" si="47"/>
        <v>3853.9357265456747</v>
      </c>
      <c r="EQ7" s="56">
        <v>1.2589912865046</v>
      </c>
      <c r="ER7" s="85">
        <v>1.17400643778905</v>
      </c>
      <c r="ES7" s="85">
        <v>1.1636886929168007E-3</v>
      </c>
      <c r="ET7" s="56"/>
      <c r="EU7" s="58"/>
      <c r="EV7" s="59">
        <v>947241.53</v>
      </c>
      <c r="EW7" s="8">
        <v>0.99265992021518901</v>
      </c>
      <c r="EX7" s="53">
        <f t="shared" si="48"/>
        <v>100.98502425020992</v>
      </c>
      <c r="EY7" s="56">
        <v>801443.02399999998</v>
      </c>
      <c r="EZ7" s="56">
        <v>1.1645190613752501</v>
      </c>
      <c r="FA7" s="57">
        <f t="shared" si="49"/>
        <v>99.867060576834561</v>
      </c>
      <c r="FB7" s="8">
        <v>227665.391</v>
      </c>
      <c r="FC7" s="8">
        <v>1.04672007244428</v>
      </c>
      <c r="FD7" s="53">
        <f t="shared" si="50"/>
        <v>106.79131008566989</v>
      </c>
      <c r="FE7" s="56">
        <v>46498.584999999999</v>
      </c>
      <c r="FF7" s="56">
        <v>1.32998219499489</v>
      </c>
      <c r="FG7" s="57">
        <f t="shared" si="51"/>
        <v>105.67205781005609</v>
      </c>
      <c r="FH7" s="8">
        <v>378888.46500000003</v>
      </c>
      <c r="FI7" s="8">
        <v>0.68938406749221603</v>
      </c>
      <c r="FJ7" s="53">
        <f t="shared" si="52"/>
        <v>106.07295862535383</v>
      </c>
      <c r="FK7" s="56">
        <v>79413.554000000004</v>
      </c>
      <c r="FL7" s="56">
        <v>1.22131273328275</v>
      </c>
      <c r="FM7" s="89">
        <f t="shared" si="53"/>
        <v>108.16536942588839</v>
      </c>
      <c r="FN7" s="7"/>
      <c r="FO7" s="60">
        <f t="shared" si="54"/>
        <v>104.61643098707789</v>
      </c>
      <c r="FP7" s="61">
        <f t="shared" si="55"/>
        <v>3.1653346381641985</v>
      </c>
      <c r="FQ7" s="62">
        <f t="shared" si="56"/>
        <v>104.56816260425968</v>
      </c>
      <c r="FR7" s="63">
        <f t="shared" si="57"/>
        <v>4.2578657690921258</v>
      </c>
      <c r="FS7" s="64">
        <v>99.130201376318297</v>
      </c>
      <c r="FT7" s="65">
        <v>0.43764119144152736</v>
      </c>
      <c r="FU7" s="7"/>
      <c r="FV7" s="66">
        <f t="shared" si="58"/>
        <v>0.94755862383187928</v>
      </c>
      <c r="FW7" s="67">
        <f t="shared" si="59"/>
        <v>2.897346626005097E-2</v>
      </c>
      <c r="FX7" s="68">
        <f t="shared" si="60"/>
        <v>0.94799601434595859</v>
      </c>
      <c r="FY7" s="69">
        <f t="shared" si="61"/>
        <v>3.8827263020659877E-2</v>
      </c>
    </row>
    <row r="8" spans="1:181" x14ac:dyDescent="0.25">
      <c r="A8" s="37"/>
      <c r="B8" s="5" t="b">
        <v>0</v>
      </c>
      <c r="C8" s="5" t="s">
        <v>40</v>
      </c>
      <c r="D8" s="6">
        <v>43420.4351157407</v>
      </c>
      <c r="E8" s="2" t="s">
        <v>105</v>
      </c>
      <c r="F8" s="3" t="s">
        <v>172</v>
      </c>
      <c r="G8" s="38" t="s">
        <v>47</v>
      </c>
      <c r="H8" s="52">
        <v>28488.771000000001</v>
      </c>
      <c r="I8" s="8">
        <v>2.6959002621371502</v>
      </c>
      <c r="J8" s="53">
        <f t="shared" si="0"/>
        <v>768.02885206865244</v>
      </c>
      <c r="K8" s="53">
        <f t="shared" si="62"/>
        <v>24835.243000000002</v>
      </c>
      <c r="L8" s="53">
        <f t="shared" si="1"/>
        <v>805.55720986221945</v>
      </c>
      <c r="M8" s="53">
        <f t="shared" si="2"/>
        <v>22739.982978071064</v>
      </c>
      <c r="N8" s="45">
        <f t="shared" si="3"/>
        <v>1228.7249312550807</v>
      </c>
      <c r="O8" s="8">
        <v>124.92582666730701</v>
      </c>
      <c r="P8" s="53">
        <v>119.1269466049314</v>
      </c>
      <c r="Q8" s="53">
        <v>0.1313625200396821</v>
      </c>
      <c r="R8" s="8"/>
      <c r="S8" s="54"/>
      <c r="T8" s="55">
        <v>384080.26299999998</v>
      </c>
      <c r="U8" s="56">
        <v>0.64916582508465603</v>
      </c>
      <c r="V8" s="56">
        <f t="shared" si="4"/>
        <v>2493.3178082912668</v>
      </c>
      <c r="W8" s="56">
        <f t="shared" si="63"/>
        <v>332000.375</v>
      </c>
      <c r="X8" s="56">
        <f t="shared" si="5"/>
        <v>2601.7987707106549</v>
      </c>
      <c r="Y8" s="56">
        <f t="shared" si="6"/>
        <v>303990.69887148717</v>
      </c>
      <c r="Z8" s="56">
        <f t="shared" si="7"/>
        <v>13351.233495701044</v>
      </c>
      <c r="AA8" s="56">
        <v>124.835246669764</v>
      </c>
      <c r="AB8" s="57">
        <v>119.1269466049314</v>
      </c>
      <c r="AC8" s="57">
        <v>0.1313625200396821</v>
      </c>
      <c r="AD8" s="56"/>
      <c r="AE8" s="58"/>
      <c r="AF8" s="52">
        <v>13470273.925000001</v>
      </c>
      <c r="AG8" s="8">
        <v>0.42903172958224001</v>
      </c>
      <c r="AH8" s="53">
        <f t="shared" si="8"/>
        <v>57791.749199892984</v>
      </c>
      <c r="AI8" s="53">
        <f t="shared" si="64"/>
        <v>9012726.0820000004</v>
      </c>
      <c r="AJ8" s="53">
        <f t="shared" si="9"/>
        <v>65062.404474687042</v>
      </c>
      <c r="AK8" s="53">
        <f t="shared" si="10"/>
        <v>8252354.836660834</v>
      </c>
      <c r="AL8" s="45">
        <f t="shared" si="11"/>
        <v>361567.5101866441</v>
      </c>
      <c r="AM8" s="8">
        <v>125.753515997777</v>
      </c>
      <c r="AN8" s="44">
        <v>121.86081696158753</v>
      </c>
      <c r="AO8" s="44">
        <v>0.13379144705944379</v>
      </c>
      <c r="AP8" s="8"/>
      <c r="AQ8" s="54"/>
      <c r="AR8" s="55">
        <v>6189380.6160000004</v>
      </c>
      <c r="AS8" s="56">
        <v>0.59800255674601699</v>
      </c>
      <c r="AT8" s="56">
        <f t="shared" si="12"/>
        <v>37012.654330422381</v>
      </c>
      <c r="AU8" s="56">
        <f t="shared" si="65"/>
        <v>6029924.4620000003</v>
      </c>
      <c r="AV8" s="56">
        <f t="shared" si="13"/>
        <v>37073.502837688386</v>
      </c>
      <c r="AW8" s="56">
        <f t="shared" si="14"/>
        <v>5539095.3138501132</v>
      </c>
      <c r="AX8" s="56">
        <f t="shared" si="15"/>
        <v>241782.74972093175</v>
      </c>
      <c r="AY8" s="56">
        <v>125.551737382426</v>
      </c>
      <c r="AZ8" s="85">
        <v>121.86081696158753</v>
      </c>
      <c r="BA8" s="85">
        <v>0.13379144705944379</v>
      </c>
      <c r="BB8" s="56"/>
      <c r="BC8" s="58"/>
      <c r="BD8" s="52">
        <v>2679895.4019999998</v>
      </c>
      <c r="BE8" s="8">
        <v>0.66138530767803105</v>
      </c>
      <c r="BF8" s="53">
        <f t="shared" si="16"/>
        <v>17724.434449967106</v>
      </c>
      <c r="BG8" s="53">
        <f t="shared" si="66"/>
        <v>2671851.5268571428</v>
      </c>
      <c r="BH8" s="53">
        <f t="shared" si="17"/>
        <v>17725.515004081466</v>
      </c>
      <c r="BI8" s="53">
        <f t="shared" si="18"/>
        <v>2454365.7826865939</v>
      </c>
      <c r="BJ8" s="45">
        <f t="shared" si="19"/>
        <v>107308.09469915908</v>
      </c>
      <c r="BK8" s="8">
        <v>125.69369653199099</v>
      </c>
      <c r="BL8" s="44">
        <v>121.86081696158753</v>
      </c>
      <c r="BM8" s="44">
        <v>0.13379144705944379</v>
      </c>
      <c r="BN8" s="8"/>
      <c r="BO8" s="54"/>
      <c r="BP8" s="55">
        <v>1131906.1910000001</v>
      </c>
      <c r="BQ8" s="56">
        <v>0.53308205791210195</v>
      </c>
      <c r="BR8" s="56">
        <f t="shared" si="20"/>
        <v>6033.9888166172877</v>
      </c>
      <c r="BS8" s="56">
        <f t="shared" si="67"/>
        <v>1131684.9174285715</v>
      </c>
      <c r="BT8" s="56">
        <f t="shared" si="21"/>
        <v>6034.0509591109394</v>
      </c>
      <c r="BU8" s="56">
        <f t="shared" si="22"/>
        <v>1036208.736063725</v>
      </c>
      <c r="BV8" s="56">
        <f t="shared" si="23"/>
        <v>45119.369415158275</v>
      </c>
      <c r="BW8" s="56">
        <v>12.539690845732901</v>
      </c>
      <c r="BX8" s="85">
        <v>11.749825788181711</v>
      </c>
      <c r="BY8" s="85">
        <v>1.2992064590947931E-2</v>
      </c>
      <c r="BZ8" s="56"/>
      <c r="CA8" s="58"/>
      <c r="CB8" s="52">
        <v>272856.86800000002</v>
      </c>
      <c r="CC8" s="8">
        <v>0.72901849577038802</v>
      </c>
      <c r="CD8" s="53">
        <f t="shared" si="24"/>
        <v>1989.1770346997935</v>
      </c>
      <c r="CE8" s="53">
        <f t="shared" si="68"/>
        <v>272160.26704081637</v>
      </c>
      <c r="CF8" s="53">
        <f t="shared" si="25"/>
        <v>1990.0662141456703</v>
      </c>
      <c r="CG8" s="53">
        <f t="shared" si="26"/>
        <v>249199.08534075707</v>
      </c>
      <c r="CH8" s="45">
        <f t="shared" si="27"/>
        <v>10922.222748495726</v>
      </c>
      <c r="CI8" s="8">
        <v>12.5279167549339</v>
      </c>
      <c r="CJ8" s="44">
        <v>11.58695691587028</v>
      </c>
      <c r="CK8" s="44">
        <v>1.2848277299044251E-2</v>
      </c>
      <c r="CL8" s="8"/>
      <c r="CM8" s="54"/>
      <c r="CN8" s="55">
        <v>14895805.218</v>
      </c>
      <c r="CO8" s="56">
        <v>0.293911201970809</v>
      </c>
      <c r="CP8" s="56">
        <f t="shared" si="28"/>
        <v>43780.440159454287</v>
      </c>
      <c r="CQ8" s="56">
        <f t="shared" si="69"/>
        <v>14895034.872326531</v>
      </c>
      <c r="CR8" s="56">
        <f t="shared" si="29"/>
        <v>43780.496180014401</v>
      </c>
      <c r="CS8" s="56">
        <f t="shared" si="30"/>
        <v>13638394.416131955</v>
      </c>
      <c r="CT8" s="56">
        <f t="shared" si="31"/>
        <v>590745.65039777907</v>
      </c>
      <c r="CU8" s="56">
        <v>125.362093958681</v>
      </c>
      <c r="CV8" s="85">
        <v>116.66646328394086</v>
      </c>
      <c r="CW8" s="85">
        <v>0.11549611028996006</v>
      </c>
      <c r="CX8" s="56"/>
      <c r="CY8" s="58"/>
      <c r="CZ8" s="52">
        <v>1606591.1359999999</v>
      </c>
      <c r="DA8" s="8">
        <v>0.95895739964704896</v>
      </c>
      <c r="DB8" s="53">
        <f t="shared" si="32"/>
        <v>15406.524580745583</v>
      </c>
      <c r="DC8" s="53">
        <f t="shared" si="70"/>
        <v>1606500.1745306121</v>
      </c>
      <c r="DD8" s="53">
        <f t="shared" si="33"/>
        <v>15406.525757235038</v>
      </c>
      <c r="DE8" s="53">
        <f t="shared" si="34"/>
        <v>1470965.5397007517</v>
      </c>
      <c r="DF8" s="45">
        <f t="shared" si="35"/>
        <v>65114.302477782781</v>
      </c>
      <c r="DG8" s="8">
        <v>12.5471755966065</v>
      </c>
      <c r="DH8" s="44">
        <v>11.371737334601606</v>
      </c>
      <c r="DI8" s="44">
        <v>1.2658909517460374E-2</v>
      </c>
      <c r="DJ8" s="8"/>
      <c r="DK8" s="54"/>
      <c r="DL8" s="55">
        <v>942753.47100000002</v>
      </c>
      <c r="DM8" s="56">
        <v>0.55163739908466103</v>
      </c>
      <c r="DN8" s="56">
        <f t="shared" si="36"/>
        <v>5200.5807272047641</v>
      </c>
      <c r="DO8" s="56">
        <f t="shared" si="71"/>
        <v>942743.66416326538</v>
      </c>
      <c r="DP8" s="56">
        <f t="shared" si="37"/>
        <v>5200.6046994839762</v>
      </c>
      <c r="DQ8" s="56">
        <f t="shared" si="38"/>
        <v>863207.77597211348</v>
      </c>
      <c r="DR8" s="56">
        <f t="shared" si="39"/>
        <v>37606.271737283671</v>
      </c>
      <c r="DS8" s="56">
        <v>12.545137030569</v>
      </c>
      <c r="DT8" s="85">
        <v>11.976678860329773</v>
      </c>
      <c r="DU8" s="85">
        <v>1.3193003669322138E-2</v>
      </c>
      <c r="DV8" s="56"/>
      <c r="DW8" s="58"/>
      <c r="DX8" s="52">
        <v>6696287.1289999997</v>
      </c>
      <c r="DY8" s="8">
        <v>0.441331171450353</v>
      </c>
      <c r="DZ8" s="53">
        <f t="shared" si="40"/>
        <v>29552.802430094907</v>
      </c>
      <c r="EA8" s="53">
        <f t="shared" si="72"/>
        <v>6695605.3917551022</v>
      </c>
      <c r="EB8" s="53">
        <f t="shared" si="41"/>
        <v>29552.815676017126</v>
      </c>
      <c r="EC8" s="53">
        <f t="shared" si="42"/>
        <v>6130721.2752616052</v>
      </c>
      <c r="ED8" s="45">
        <f t="shared" si="43"/>
        <v>266317.73605806183</v>
      </c>
      <c r="EE8" s="8">
        <v>125.44341122756499</v>
      </c>
      <c r="EF8" s="44">
        <v>116.82351541081259</v>
      </c>
      <c r="EG8" s="44">
        <v>0.11565119283693093</v>
      </c>
      <c r="EH8" s="8"/>
      <c r="EI8" s="54"/>
      <c r="EJ8" s="55">
        <v>1262537.7590000001</v>
      </c>
      <c r="EK8" s="56">
        <v>0.64133514682649495</v>
      </c>
      <c r="EL8" s="56">
        <f t="shared" si="44"/>
        <v>8097.0983904225895</v>
      </c>
      <c r="EM8" s="56">
        <f t="shared" si="73"/>
        <v>1262521.0874489797</v>
      </c>
      <c r="EN8" s="56">
        <f t="shared" si="45"/>
        <v>8097.0990988233671</v>
      </c>
      <c r="EO8" s="56">
        <f t="shared" si="46"/>
        <v>1156006.729551451</v>
      </c>
      <c r="EP8" s="56">
        <f t="shared" si="47"/>
        <v>50504.043250094721</v>
      </c>
      <c r="EQ8" s="56">
        <v>12.5409748168089</v>
      </c>
      <c r="ER8" s="85">
        <v>11.752152486357588</v>
      </c>
      <c r="ES8" s="85">
        <v>1.1634045495280418E-2</v>
      </c>
      <c r="ET8" s="56"/>
      <c r="EU8" s="58"/>
      <c r="EV8" s="59">
        <v>945551.20299999998</v>
      </c>
      <c r="EW8" s="8">
        <v>0.41822225130531898</v>
      </c>
      <c r="EX8" s="53">
        <f t="shared" si="48"/>
        <v>100.80481919407627</v>
      </c>
      <c r="EY8" s="56">
        <v>809034.875</v>
      </c>
      <c r="EZ8" s="56">
        <v>0.98120309043875098</v>
      </c>
      <c r="FA8" s="57">
        <f t="shared" si="49"/>
        <v>100.8130739814098</v>
      </c>
      <c r="FB8" s="8">
        <v>231021.60200000001</v>
      </c>
      <c r="FC8" s="8">
        <v>0.92121198398870496</v>
      </c>
      <c r="FD8" s="53">
        <f t="shared" si="50"/>
        <v>108.36561247761287</v>
      </c>
      <c r="FE8" s="56">
        <v>47190.531999999999</v>
      </c>
      <c r="FF8" s="56">
        <v>1.1850043613661201</v>
      </c>
      <c r="FG8" s="57">
        <f t="shared" si="51"/>
        <v>107.24456723986981</v>
      </c>
      <c r="FH8" s="8">
        <v>389336.62300000002</v>
      </c>
      <c r="FI8" s="8">
        <v>0.72667178915356501</v>
      </c>
      <c r="FJ8" s="53">
        <f t="shared" si="52"/>
        <v>108.99800684830558</v>
      </c>
      <c r="FK8" s="56">
        <v>80087.240000000005</v>
      </c>
      <c r="FL8" s="56">
        <v>1.4709869645748499</v>
      </c>
      <c r="FM8" s="89">
        <f t="shared" si="53"/>
        <v>109.08296461457682</v>
      </c>
      <c r="FN8" s="7"/>
      <c r="FO8" s="60">
        <f t="shared" si="54"/>
        <v>106.05614617333157</v>
      </c>
      <c r="FP8" s="61">
        <f t="shared" si="55"/>
        <v>4.5587615579575891</v>
      </c>
      <c r="FQ8" s="62">
        <f t="shared" si="56"/>
        <v>105.71353527861881</v>
      </c>
      <c r="FR8" s="63">
        <f t="shared" si="57"/>
        <v>4.3423285137026397</v>
      </c>
      <c r="FS8" s="64">
        <v>97.10857102148654</v>
      </c>
      <c r="FT8" s="65">
        <v>0.43298830005298816</v>
      </c>
      <c r="FU8" s="7"/>
      <c r="FV8" s="66">
        <f t="shared" si="58"/>
        <v>0.91563360093038204</v>
      </c>
      <c r="FW8" s="67">
        <f t="shared" si="59"/>
        <v>3.9569156792833522E-2</v>
      </c>
      <c r="FX8" s="68">
        <f t="shared" si="60"/>
        <v>0.91860111163198732</v>
      </c>
      <c r="FY8" s="69">
        <f t="shared" si="61"/>
        <v>3.7954451428603798E-2</v>
      </c>
    </row>
    <row r="9" spans="1:181" x14ac:dyDescent="0.25">
      <c r="A9" s="37"/>
      <c r="B9" s="5" t="b">
        <v>0</v>
      </c>
      <c r="C9" s="5" t="s">
        <v>164</v>
      </c>
      <c r="D9" s="6">
        <v>43420.449525463002</v>
      </c>
      <c r="E9" s="2" t="s">
        <v>28</v>
      </c>
      <c r="F9" s="3" t="s">
        <v>158</v>
      </c>
      <c r="G9" s="38" t="s">
        <v>184</v>
      </c>
      <c r="H9" s="52">
        <v>1650.942</v>
      </c>
      <c r="I9" s="8">
        <v>10.7217998741783</v>
      </c>
      <c r="J9" s="53">
        <f>H9*(I9/100)</f>
        <v>177.01069727875671</v>
      </c>
      <c r="K9" s="53">
        <f t="shared" si="62"/>
        <v>-2002.5859999999998</v>
      </c>
      <c r="L9" s="53">
        <f t="shared" si="1"/>
        <v>300.64412134985031</v>
      </c>
      <c r="M9" s="53">
        <f t="shared" si="2"/>
        <v>-1878.6825211058831</v>
      </c>
      <c r="N9" s="45">
        <f t="shared" si="3"/>
        <v>-292.63089047421897</v>
      </c>
      <c r="O9" s="8" t="s">
        <v>34</v>
      </c>
      <c r="P9" s="8"/>
      <c r="Q9" s="8"/>
      <c r="R9" s="44">
        <f>M9/R$3</f>
        <v>-9.7939866599201508</v>
      </c>
      <c r="S9" s="87">
        <f>R9*SQRT(((S$3/R$3)^2)+((N9/M9)^2))</f>
        <v>-1.525741488590056</v>
      </c>
      <c r="T9" s="55">
        <v>20710.330000000002</v>
      </c>
      <c r="U9" s="56">
        <v>3.0320003719180599</v>
      </c>
      <c r="V9" s="56">
        <f>T9*(U9/100)</f>
        <v>627.93728262545756</v>
      </c>
      <c r="W9" s="56">
        <f t="shared" si="63"/>
        <v>-31369.557999999997</v>
      </c>
      <c r="X9" s="56">
        <f t="shared" si="5"/>
        <v>973.15383215612485</v>
      </c>
      <c r="Y9" s="56">
        <f t="shared" si="6"/>
        <v>-29428.668885839223</v>
      </c>
      <c r="Z9" s="56">
        <f t="shared" si="7"/>
        <v>-1525.2931711510216</v>
      </c>
      <c r="AA9" s="56" t="s">
        <v>34</v>
      </c>
      <c r="AB9" s="56"/>
      <c r="AC9" s="56"/>
      <c r="AD9" s="56">
        <f>Y9/AD$3</f>
        <v>-11.466906517237851</v>
      </c>
      <c r="AE9" s="58">
        <f>AD9*SQRT(((AE$3/AD$3)^2)+((Z9/Y9)^2))</f>
        <v>-0.59500727475741444</v>
      </c>
      <c r="AF9" s="52">
        <v>4304092.6430000002</v>
      </c>
      <c r="AG9" s="8">
        <v>0.368114121437076</v>
      </c>
      <c r="AH9" s="53">
        <f>AF9*(AG9/100)</f>
        <v>15843.972818617274</v>
      </c>
      <c r="AI9" s="53">
        <f t="shared" si="64"/>
        <v>-153455.20000000019</v>
      </c>
      <c r="AJ9" s="53">
        <f t="shared" si="9"/>
        <v>33826.937122972406</v>
      </c>
      <c r="AK9" s="53">
        <f t="shared" si="10"/>
        <v>-143960.65987318792</v>
      </c>
      <c r="AL9" s="45">
        <f t="shared" si="11"/>
        <v>-32292.045593037648</v>
      </c>
      <c r="AM9" s="8" t="s">
        <v>34</v>
      </c>
      <c r="AN9" s="8"/>
      <c r="AO9" s="8"/>
      <c r="AP9" s="44">
        <f>AK9/AP$3</f>
        <v>-2.1310141347522453</v>
      </c>
      <c r="AQ9" s="87">
        <f>AP9*SQRT(((AQ$3/AP$3)^2)+((AL9/AK9)^2))</f>
        <v>-0.47803995407447125</v>
      </c>
      <c r="AR9" s="55">
        <v>36562.307999999997</v>
      </c>
      <c r="AS9" s="56">
        <v>2.1617185093197802</v>
      </c>
      <c r="AT9" s="56">
        <f>AR9*(AS9/100)</f>
        <v>790.37417947050665</v>
      </c>
      <c r="AU9" s="56">
        <f t="shared" si="65"/>
        <v>-122893.84600000002</v>
      </c>
      <c r="AV9" s="56">
        <f t="shared" si="13"/>
        <v>2265.5514596511839</v>
      </c>
      <c r="AW9" s="56">
        <f t="shared" si="14"/>
        <v>-115226.13345610038</v>
      </c>
      <c r="AX9" s="56">
        <f t="shared" si="15"/>
        <v>-5234.6644725397828</v>
      </c>
      <c r="AY9" s="56" t="s">
        <v>34</v>
      </c>
      <c r="AZ9" s="56"/>
      <c r="BA9" s="56"/>
      <c r="BB9" s="56">
        <f>AW9/BB$3</f>
        <v>-2.5369029823007567</v>
      </c>
      <c r="BC9" s="58">
        <f>BB9*SQRT(((BC$3/BB$3)^2)+((AX9/AW9)^2))</f>
        <v>-0.11541919591782789</v>
      </c>
      <c r="BD9" s="52">
        <v>14031.325999999999</v>
      </c>
      <c r="BE9" s="8">
        <v>3.7684293385497898</v>
      </c>
      <c r="BF9" s="53">
        <f>BD9*(BE9/100)</f>
        <v>528.76060557156461</v>
      </c>
      <c r="BG9" s="53">
        <f t="shared" si="66"/>
        <v>5987.4508571428551</v>
      </c>
      <c r="BH9" s="53">
        <f t="shared" si="17"/>
        <v>563.82033196827081</v>
      </c>
      <c r="BI9" s="53">
        <f t="shared" si="18"/>
        <v>5613.8759912110254</v>
      </c>
      <c r="BJ9" s="45">
        <f t="shared" si="19"/>
        <v>577.74976901527373</v>
      </c>
      <c r="BK9" s="8" t="s">
        <v>34</v>
      </c>
      <c r="BL9" s="8"/>
      <c r="BM9" s="8"/>
      <c r="BN9" s="44">
        <f>BI9/BN$3</f>
        <v>0.27842463875470047</v>
      </c>
      <c r="BO9" s="87">
        <f>BN9*SQRT(((BO$3/BN$3)^2)+((BJ9/BI9)^2))</f>
        <v>2.8662150408144623E-2</v>
      </c>
      <c r="BP9" s="55">
        <v>289.33300000000003</v>
      </c>
      <c r="BQ9" s="56">
        <v>34.583980595576499</v>
      </c>
      <c r="BR9" s="56">
        <f>BP9*(BQ9/100)</f>
        <v>100.06286857659936</v>
      </c>
      <c r="BS9" s="56">
        <f t="shared" si="67"/>
        <v>68.059428571428612</v>
      </c>
      <c r="BT9" s="56">
        <f t="shared" si="21"/>
        <v>103.74254552943056</v>
      </c>
      <c r="BU9" s="56">
        <f t="shared" si="22"/>
        <v>63.848473350756116</v>
      </c>
      <c r="BV9" s="56">
        <f t="shared" si="23"/>
        <v>97.359913674409981</v>
      </c>
      <c r="BW9" s="56" t="s">
        <v>34</v>
      </c>
      <c r="BX9" s="56"/>
      <c r="BY9" s="56"/>
      <c r="BZ9" s="56">
        <f>BU9/BZ$3</f>
        <v>7.2352824321505918E-4</v>
      </c>
      <c r="CA9" s="58">
        <f>BZ9*SQRT(((CA$3/BZ$3)^2)+((BV9/BU9)^2))</f>
        <v>1.1032799478801279E-3</v>
      </c>
      <c r="CB9" s="52">
        <v>2738.3139999999999</v>
      </c>
      <c r="CC9" s="8">
        <v>6.6390010469758103</v>
      </c>
      <c r="CD9" s="53">
        <f>CB9*(CC9/100)</f>
        <v>181.79669512948519</v>
      </c>
      <c r="CE9" s="53">
        <f t="shared" si="68"/>
        <v>2041.7130408163264</v>
      </c>
      <c r="CF9" s="53">
        <f t="shared" si="25"/>
        <v>191.28068294268644</v>
      </c>
      <c r="CG9" s="53">
        <f t="shared" si="26"/>
        <v>1915.3887038537048</v>
      </c>
      <c r="CH9" s="45">
        <f t="shared" si="27"/>
        <v>196.27944405448679</v>
      </c>
      <c r="CI9" s="8">
        <v>5.2347559810967302E-2</v>
      </c>
      <c r="CJ9" s="8"/>
      <c r="CK9" s="8"/>
      <c r="CL9" s="44">
        <f>CG9/CL$3</f>
        <v>8.8868774827342123E-2</v>
      </c>
      <c r="CM9" s="87">
        <f>CL9*SQRT(((CM$3/CL$3)^2)+((CH9/CG9)^2))</f>
        <v>9.1095053509019416E-3</v>
      </c>
      <c r="CN9" s="55">
        <v>1404.652</v>
      </c>
      <c r="CO9" s="56">
        <v>10.1312167883478</v>
      </c>
      <c r="CP9" s="56">
        <f>CN9*(CO9/100)</f>
        <v>142.30833924186314</v>
      </c>
      <c r="CQ9" s="56">
        <f t="shared" si="69"/>
        <v>634.30632653061241</v>
      </c>
      <c r="CR9" s="56">
        <f t="shared" si="29"/>
        <v>158.60919303584586</v>
      </c>
      <c r="CS9" s="56">
        <f t="shared" si="30"/>
        <v>595.0606908666806</v>
      </c>
      <c r="CT9" s="56">
        <f t="shared" si="31"/>
        <v>150.83315144617214</v>
      </c>
      <c r="CU9" s="56" t="s">
        <v>34</v>
      </c>
      <c r="CV9" s="56"/>
      <c r="CW9" s="56"/>
      <c r="CX9" s="147">
        <f>CS9/CX$3</f>
        <v>5.0855541480786309E-3</v>
      </c>
      <c r="CY9" s="58">
        <f>CX9*SQRT(((CY$3/CX$3)^2)+((CT9/CS9)^2))</f>
        <v>1.2891115127651044E-3</v>
      </c>
      <c r="CZ9" s="52">
        <v>160.18199999999999</v>
      </c>
      <c r="DA9" s="8">
        <v>32.274189611793602</v>
      </c>
      <c r="DB9" s="53">
        <f>CZ9*(DA9/100)</f>
        <v>51.697442403963223</v>
      </c>
      <c r="DC9" s="53">
        <f t="shared" si="70"/>
        <v>69.220530612244886</v>
      </c>
      <c r="DD9" s="53">
        <f t="shared" si="33"/>
        <v>52.04687099047392</v>
      </c>
      <c r="DE9" s="53">
        <f t="shared" si="34"/>
        <v>64.937735988816058</v>
      </c>
      <c r="DF9" s="45">
        <f t="shared" si="35"/>
        <v>48.901029957836691</v>
      </c>
      <c r="DG9" s="8" t="s">
        <v>34</v>
      </c>
      <c r="DH9" s="8"/>
      <c r="DI9" s="8"/>
      <c r="DJ9" s="93">
        <f>DE9/DJ$3</f>
        <v>5.0196911080821894E-4</v>
      </c>
      <c r="DK9" s="87">
        <f>DJ9*SQRT(((DK$3/DJ$3)^2)+((DF9/DE9)^2))</f>
        <v>3.7800734651734013E-4</v>
      </c>
      <c r="DL9" s="55">
        <v>14.016</v>
      </c>
      <c r="DM9" s="56">
        <v>178.812984601587</v>
      </c>
      <c r="DN9" s="56">
        <f>DL9*(DM9/100)</f>
        <v>25.062427921758434</v>
      </c>
      <c r="DO9" s="56">
        <f t="shared" si="71"/>
        <v>4.2091632653061239</v>
      </c>
      <c r="DP9" s="56">
        <f t="shared" si="37"/>
        <v>29.622042713384165</v>
      </c>
      <c r="DQ9" s="56">
        <f t="shared" si="38"/>
        <v>3.9487350131338084</v>
      </c>
      <c r="DR9" s="56">
        <f t="shared" si="39"/>
        <v>27.789759068468307</v>
      </c>
      <c r="DS9" s="56">
        <v>1.0658904037982E-4</v>
      </c>
      <c r="DT9" s="56"/>
      <c r="DU9" s="56"/>
      <c r="DV9" s="56">
        <f>DQ9/DV$3</f>
        <v>5.4779632278089571E-5</v>
      </c>
      <c r="DW9" s="58">
        <f>DV9*SQRT(((DW$3/DV$3)^2)+((DR9/DQ9)^2))</f>
        <v>3.8551912739186525E-4</v>
      </c>
      <c r="DX9" s="52">
        <v>1432.71</v>
      </c>
      <c r="DY9" s="8">
        <v>8.1399181961946798</v>
      </c>
      <c r="DZ9" s="53">
        <f>DX9*(DY9/100)</f>
        <v>116.6214219887008</v>
      </c>
      <c r="EA9" s="53">
        <f t="shared" si="72"/>
        <v>750.97275510204088</v>
      </c>
      <c r="EB9" s="53">
        <f t="shared" si="41"/>
        <v>119.93108223795855</v>
      </c>
      <c r="EC9" s="53">
        <f t="shared" si="42"/>
        <v>704.50876458585708</v>
      </c>
      <c r="ED9" s="45">
        <f t="shared" si="43"/>
        <v>116.25118352594077</v>
      </c>
      <c r="EE9" s="8" t="s">
        <v>34</v>
      </c>
      <c r="EF9" s="8"/>
      <c r="EG9" s="8"/>
      <c r="EH9" s="44">
        <f>EC9/EH$3</f>
        <v>1.3420237057792156E-2</v>
      </c>
      <c r="EI9" s="87">
        <f>EH9*SQRT(((EI$3/EH$3)^2)+((ED9/EC9)^2))</f>
        <v>2.2146774441435752E-3</v>
      </c>
      <c r="EJ9" s="55">
        <v>10.01</v>
      </c>
      <c r="EK9" s="56">
        <v>115.47005383792499</v>
      </c>
      <c r="EL9" s="56">
        <f>EJ9*(EK9/100)</f>
        <v>11.558552389176292</v>
      </c>
      <c r="EM9" s="56">
        <f t="shared" si="73"/>
        <v>-6.6615510204081598</v>
      </c>
      <c r="EN9" s="56">
        <f t="shared" si="45"/>
        <v>12.044588636403228</v>
      </c>
      <c r="EO9" s="56">
        <f t="shared" si="46"/>
        <v>-6.2493892724186981</v>
      </c>
      <c r="EP9" s="56">
        <f t="shared" si="47"/>
        <v>-11.302347971561174</v>
      </c>
      <c r="EQ9" s="56" t="s">
        <v>34</v>
      </c>
      <c r="ER9" s="56"/>
      <c r="ES9" s="56"/>
      <c r="ET9" s="56">
        <f>EO9/ET$3</f>
        <v>-6.3498438013561518E-5</v>
      </c>
      <c r="EU9" s="58">
        <f>ET9*SQRT(((EU$3/ET$3)^2)+((EP9/EO9)^2))</f>
        <v>-1.1484033905227374E-4</v>
      </c>
      <c r="EV9" s="59">
        <v>936279.277</v>
      </c>
      <c r="EW9" s="8">
        <v>0.73680930048192395</v>
      </c>
      <c r="EX9" s="53">
        <f t="shared" si="48"/>
        <v>99.816343032187376</v>
      </c>
      <c r="EY9" s="56">
        <v>805605.47900000005</v>
      </c>
      <c r="EZ9" s="56">
        <v>1.07903085361942</v>
      </c>
      <c r="FA9" s="57">
        <f t="shared" si="49"/>
        <v>100.38574017499069</v>
      </c>
      <c r="FB9" s="8">
        <v>229018.68100000001</v>
      </c>
      <c r="FC9" s="8">
        <v>1.57510510396714</v>
      </c>
      <c r="FD9" s="53">
        <f t="shared" si="50"/>
        <v>107.42609963972131</v>
      </c>
      <c r="FE9" s="56">
        <v>47058.9</v>
      </c>
      <c r="FF9" s="56">
        <v>2.21800396531704</v>
      </c>
      <c r="FG9" s="57">
        <f t="shared" si="51"/>
        <v>106.94542213010672</v>
      </c>
      <c r="FH9" s="8">
        <v>383078.908</v>
      </c>
      <c r="FI9" s="8">
        <v>0.72720080170947399</v>
      </c>
      <c r="FJ9" s="53">
        <f t="shared" si="52"/>
        <v>107.24610779198498</v>
      </c>
      <c r="FK9" s="56">
        <v>78801.865999999995</v>
      </c>
      <c r="FL9" s="56">
        <v>0.59699302782512298</v>
      </c>
      <c r="FM9" s="89">
        <f t="shared" si="53"/>
        <v>107.33221872099254</v>
      </c>
      <c r="FN9" s="7"/>
      <c r="FO9" s="60">
        <f t="shared" si="54"/>
        <v>104.82951682129789</v>
      </c>
      <c r="FP9" s="61">
        <f t="shared" si="55"/>
        <v>4.3424685198837532</v>
      </c>
      <c r="FQ9" s="62">
        <f t="shared" si="56"/>
        <v>104.88779367536331</v>
      </c>
      <c r="FR9" s="63">
        <f t="shared" si="57"/>
        <v>3.9036863591793987</v>
      </c>
      <c r="FS9" s="64">
        <v>98.343532286826886</v>
      </c>
      <c r="FT9" s="65">
        <v>0.27871578651850332</v>
      </c>
      <c r="FU9" s="7"/>
      <c r="FV9" s="66">
        <f t="shared" si="58"/>
        <v>0.93812826071184119</v>
      </c>
      <c r="FW9" s="67">
        <f t="shared" si="59"/>
        <v>3.895196554833899E-2</v>
      </c>
      <c r="FX9" s="68">
        <f t="shared" si="60"/>
        <v>0.93760702595393064</v>
      </c>
      <c r="FY9" s="69">
        <f t="shared" si="61"/>
        <v>3.4996640623855532E-2</v>
      </c>
    </row>
    <row r="10" spans="1:181" x14ac:dyDescent="0.25">
      <c r="A10" s="37"/>
      <c r="B10" s="5" t="b">
        <v>0</v>
      </c>
      <c r="C10" s="5" t="s">
        <v>114</v>
      </c>
      <c r="D10" s="6">
        <v>43420.456701388903</v>
      </c>
      <c r="E10" s="2" t="s">
        <v>28</v>
      </c>
      <c r="F10" s="3" t="s">
        <v>158</v>
      </c>
      <c r="G10" s="38" t="s">
        <v>190</v>
      </c>
      <c r="H10" s="52">
        <v>4565.7359999999999</v>
      </c>
      <c r="I10" s="8">
        <v>6.6100750578823098</v>
      </c>
      <c r="J10" s="53">
        <f t="shared" si="0"/>
        <v>301.79857654475347</v>
      </c>
      <c r="K10" s="53">
        <f t="shared" si="62"/>
        <v>912.20800000000008</v>
      </c>
      <c r="L10" s="53">
        <f t="shared" si="1"/>
        <v>387.47449149015125</v>
      </c>
      <c r="M10" s="53">
        <f t="shared" si="2"/>
        <v>869.34615900396761</v>
      </c>
      <c r="N10" s="45">
        <f t="shared" si="3"/>
        <v>370.00808318440943</v>
      </c>
      <c r="O10" s="8">
        <v>4.5885735240251302</v>
      </c>
      <c r="P10" s="8"/>
      <c r="Q10" s="8"/>
      <c r="R10" s="44">
        <f t="shared" ref="R10:R46" si="74">M10/R$3</f>
        <v>4.5320934157229047</v>
      </c>
      <c r="S10" s="87">
        <f t="shared" ref="S10:S46" si="75">R10*SQRT(((S$3/R$3)^2)+((N10/M10)^2))</f>
        <v>1.9289663368256114</v>
      </c>
      <c r="T10" s="55">
        <v>67689.486999999994</v>
      </c>
      <c r="U10" s="56">
        <v>2.3002697590577799</v>
      </c>
      <c r="V10" s="56">
        <f t="shared" ref="V10:V12" si="76">T10*(U10/100)</f>
        <v>1557.040799522347</v>
      </c>
      <c r="W10" s="56">
        <f t="shared" si="63"/>
        <v>15609.598999999995</v>
      </c>
      <c r="X10" s="56">
        <f t="shared" si="5"/>
        <v>1725.4272518730822</v>
      </c>
      <c r="Y10" s="56">
        <f t="shared" si="6"/>
        <v>14876.152077423316</v>
      </c>
      <c r="Z10" s="56">
        <f t="shared" si="7"/>
        <v>1692.3515721299989</v>
      </c>
      <c r="AA10" s="56">
        <v>5.8693552426894398</v>
      </c>
      <c r="AB10" s="56"/>
      <c r="AC10" s="56"/>
      <c r="AD10" s="56">
        <f t="shared" ref="AD10:AD41" si="77">Y10/AD$3</f>
        <v>5.796505641140631</v>
      </c>
      <c r="AE10" s="58">
        <f t="shared" ref="AE10:AE41" si="78">AD10*SQRT(((AE$3/AD$3)^2)+((Z10/Y10)^2))</f>
        <v>0.65958189865327188</v>
      </c>
      <c r="AF10" s="52">
        <v>4311711.92</v>
      </c>
      <c r="AG10" s="8">
        <v>0.476978744165793</v>
      </c>
      <c r="AH10" s="53">
        <f t="shared" ref="AH10:AH12" si="79">AF10*(AG10/100)</f>
        <v>20565.9493680628</v>
      </c>
      <c r="AI10" s="53">
        <f t="shared" si="64"/>
        <v>-145835.92300000042</v>
      </c>
      <c r="AJ10" s="53">
        <f t="shared" si="9"/>
        <v>36279.311926415699</v>
      </c>
      <c r="AK10" s="53">
        <f t="shared" si="10"/>
        <v>-138983.5426841781</v>
      </c>
      <c r="AL10" s="45">
        <f t="shared" si="11"/>
        <v>-34776.228061141926</v>
      </c>
      <c r="AM10" s="8" t="s">
        <v>34</v>
      </c>
      <c r="AN10" s="8"/>
      <c r="AO10" s="8"/>
      <c r="AP10" s="44">
        <f t="shared" ref="AP10:AP41" si="80">AK10/AP$3</f>
        <v>-2.0573390967978402</v>
      </c>
      <c r="AQ10" s="87">
        <f t="shared" ref="AQ10:AQ41" si="81">AP10*SQRT(((AQ$3/AP$3)^2)+((AL10/AK10)^2))</f>
        <v>-0.51480882416568063</v>
      </c>
      <c r="AR10" s="55">
        <v>52511.675000000003</v>
      </c>
      <c r="AS10" s="56">
        <v>2.82811214704483</v>
      </c>
      <c r="AT10" s="56">
        <f t="shared" ref="AT10:AT12" si="82">AR10*(AS10/100)</f>
        <v>1485.0890592917033</v>
      </c>
      <c r="AU10" s="56">
        <f t="shared" si="65"/>
        <v>-106944.47900000001</v>
      </c>
      <c r="AV10" s="56">
        <f t="shared" si="13"/>
        <v>2591.0464269830927</v>
      </c>
      <c r="AW10" s="56">
        <f t="shared" si="14"/>
        <v>-102050.65699907021</v>
      </c>
      <c r="AX10" s="56">
        <f t="shared" si="15"/>
        <v>-3694.5699572708572</v>
      </c>
      <c r="AY10" s="56" t="s">
        <v>34</v>
      </c>
      <c r="AZ10" s="56"/>
      <c r="BA10" s="56"/>
      <c r="BB10" s="56">
        <f t="shared" ref="BB10:BB41" si="83">AW10/BB$3</f>
        <v>-2.2468220387289786</v>
      </c>
      <c r="BC10" s="58">
        <f t="shared" ref="BC10:BC41" si="84">BB10*SQRT(((BC$3/BB$3)^2)+((AX10/AW10)^2))</f>
        <v>-8.1530086036951388E-2</v>
      </c>
      <c r="BD10" s="52">
        <v>20173.23</v>
      </c>
      <c r="BE10" s="8">
        <v>1.84077316632583</v>
      </c>
      <c r="BF10" s="53">
        <f t="shared" ref="BF10:BF12" si="85">BD10*(BE10/100)</f>
        <v>371.34340462119224</v>
      </c>
      <c r="BG10" s="53">
        <f t="shared" si="66"/>
        <v>12129.354857142855</v>
      </c>
      <c r="BH10" s="53">
        <f t="shared" si="17"/>
        <v>419.76363931629646</v>
      </c>
      <c r="BI10" s="53">
        <f t="shared" si="18"/>
        <v>11574.310742551672</v>
      </c>
      <c r="BJ10" s="45">
        <f t="shared" si="19"/>
        <v>507.33868001128241</v>
      </c>
      <c r="BK10" s="8" t="s">
        <v>34</v>
      </c>
      <c r="BL10" s="8"/>
      <c r="BM10" s="8"/>
      <c r="BN10" s="44">
        <f t="shared" ref="BN10:BN41" si="86">BI10/BN$3</f>
        <v>0.57403713448155891</v>
      </c>
      <c r="BO10" s="87">
        <f t="shared" ref="BO10:BO41" si="87">BN10*SQRT(((BO$3/BN$3)^2)+((BJ10/BI10)^2))</f>
        <v>2.5201492770702699E-2</v>
      </c>
      <c r="BP10" s="55">
        <v>298.33999999999997</v>
      </c>
      <c r="BQ10" s="56">
        <v>28.728848477044099</v>
      </c>
      <c r="BR10" s="56">
        <f t="shared" ref="BR10:BR12" si="88">BP10*(BQ10/100)</f>
        <v>85.709646546413367</v>
      </c>
      <c r="BS10" s="56">
        <f t="shared" si="67"/>
        <v>77.06642857142856</v>
      </c>
      <c r="BT10" s="56">
        <f t="shared" si="21"/>
        <v>89.978228456995566</v>
      </c>
      <c r="BU10" s="56">
        <f t="shared" si="22"/>
        <v>73.445314738223132</v>
      </c>
      <c r="BV10" s="56">
        <f t="shared" si="23"/>
        <v>85.773187982256715</v>
      </c>
      <c r="BW10" s="56" t="s">
        <v>34</v>
      </c>
      <c r="BX10" s="56"/>
      <c r="BY10" s="56"/>
      <c r="BZ10" s="56">
        <f t="shared" ref="BZ10:BZ41" si="89">BU10/BZ$3</f>
        <v>8.322792504841368E-4</v>
      </c>
      <c r="CA10" s="58">
        <f t="shared" ref="CA10:CA41" si="90">BZ10*SQRT(((CA$3/BZ$3)^2)+((BV10/BU10)^2))</f>
        <v>9.71980385993888E-4</v>
      </c>
      <c r="CB10" s="52">
        <v>2775.3679999999999</v>
      </c>
      <c r="CC10" s="8">
        <v>8.3040280280342493</v>
      </c>
      <c r="CD10" s="53">
        <f t="shared" ref="CD10:CD12" si="91">CB10*(CC10/100)</f>
        <v>230.46733660109359</v>
      </c>
      <c r="CE10" s="53">
        <f t="shared" si="68"/>
        <v>2078.7670408163267</v>
      </c>
      <c r="CF10" s="53">
        <f t="shared" si="25"/>
        <v>238.01986166498654</v>
      </c>
      <c r="CG10" s="53">
        <f t="shared" si="26"/>
        <v>1981.0921877441522</v>
      </c>
      <c r="CH10" s="45">
        <f t="shared" si="27"/>
        <v>233.01256136757664</v>
      </c>
      <c r="CI10" s="8">
        <v>5.4058918524060598E-2</v>
      </c>
      <c r="CJ10" s="8"/>
      <c r="CK10" s="8"/>
      <c r="CL10" s="44">
        <f t="shared" ref="CL10:CL41" si="92">CG10/CL$3</f>
        <v>9.1917236010956818E-2</v>
      </c>
      <c r="CM10" s="87">
        <f t="shared" ref="CM10:CM41" si="93">CL10*SQRT(((CM$3/CL$3)^2)+((CH10/CG10)^2))</f>
        <v>1.0813556403380406E-2</v>
      </c>
      <c r="CN10" s="55">
        <v>3300.0529999999999</v>
      </c>
      <c r="CO10" s="56">
        <v>5.4403140007855297</v>
      </c>
      <c r="CP10" s="56">
        <f t="shared" ref="CP10:CP12" si="94">CN10*(CO10/100)</f>
        <v>179.53324539234288</v>
      </c>
      <c r="CQ10" s="56">
        <f t="shared" si="69"/>
        <v>2529.7073265306121</v>
      </c>
      <c r="CR10" s="56">
        <f t="shared" si="29"/>
        <v>192.71066109276939</v>
      </c>
      <c r="CS10" s="56">
        <f t="shared" si="30"/>
        <v>2410.8441799716547</v>
      </c>
      <c r="CT10" s="56">
        <f t="shared" si="31"/>
        <v>194.77069407128249</v>
      </c>
      <c r="CU10" s="56" t="s">
        <v>34</v>
      </c>
      <c r="CV10" s="56"/>
      <c r="CW10" s="56"/>
      <c r="CX10" s="56">
        <f t="shared" ref="CX10:CX41" si="95">CS10/CX$3</f>
        <v>2.0603744807893811E-2</v>
      </c>
      <c r="CY10" s="58">
        <f t="shared" ref="CY10:CY41" si="96">CX10*SQRT(((CY$3/CX$3)^2)+((CT10/CS10)^2))</f>
        <v>1.6651930384425622E-3</v>
      </c>
      <c r="CZ10" s="52">
        <v>176.2</v>
      </c>
      <c r="DA10" s="8">
        <v>41.425555486051003</v>
      </c>
      <c r="DB10" s="53">
        <f t="shared" ref="DB10:DB12" si="97">CZ10*(DA10/100)</f>
        <v>72.991828766421861</v>
      </c>
      <c r="DC10" s="53">
        <f t="shared" si="70"/>
        <v>85.238530612244887</v>
      </c>
      <c r="DD10" s="53">
        <f t="shared" si="33"/>
        <v>73.239731672464444</v>
      </c>
      <c r="DE10" s="53">
        <f t="shared" si="34"/>
        <v>81.233434903988126</v>
      </c>
      <c r="DF10" s="45">
        <f t="shared" si="35"/>
        <v>69.832623378699409</v>
      </c>
      <c r="DG10" s="8" t="s">
        <v>34</v>
      </c>
      <c r="DH10" s="8"/>
      <c r="DI10" s="8"/>
      <c r="DJ10" s="94">
        <f t="shared" ref="DJ10:DJ41" si="98">DE10/DJ$3</f>
        <v>6.279349667145009E-4</v>
      </c>
      <c r="DK10" s="87">
        <f t="shared" ref="DK10:DK41" si="99">DJ10*SQRT(((DK$3/DJ$3)^2)+((DF10/DE10)^2))</f>
        <v>5.3980889514152993E-4</v>
      </c>
      <c r="DL10" s="55">
        <v>17.018000000000001</v>
      </c>
      <c r="DM10" s="56">
        <v>78.682694650892302</v>
      </c>
      <c r="DN10" s="56">
        <f t="shared" ref="DN10:DN12" si="100">DL10*(DM10/100)</f>
        <v>13.390220975688853</v>
      </c>
      <c r="DO10" s="56">
        <f t="shared" si="71"/>
        <v>7.2111632653061246</v>
      </c>
      <c r="DP10" s="56">
        <f t="shared" si="37"/>
        <v>20.70357792648403</v>
      </c>
      <c r="DQ10" s="56">
        <f t="shared" si="38"/>
        <v>6.872332940123731</v>
      </c>
      <c r="DR10" s="56">
        <f t="shared" si="39"/>
        <v>19.731646753799236</v>
      </c>
      <c r="DS10" s="56">
        <v>1.46536643278724E-4</v>
      </c>
      <c r="DT10" s="56"/>
      <c r="DU10" s="56"/>
      <c r="DV10" s="56">
        <f t="shared" ref="DV10:DV41" si="101">DQ10/DV$3</f>
        <v>9.5337841131509508E-5</v>
      </c>
      <c r="DW10" s="58">
        <f t="shared" ref="DW10:DW41" si="102">DV10*SQRT(((DW$3/DV$3)^2)+((DR10/DQ10)^2))</f>
        <v>2.7373139740368178E-4</v>
      </c>
      <c r="DX10" s="52">
        <v>1227.46</v>
      </c>
      <c r="DY10" s="8">
        <v>11.185854213127699</v>
      </c>
      <c r="DZ10" s="53">
        <f t="shared" ref="DZ10:DZ12" si="103">DX10*(DY10/100)</f>
        <v>137.30188612445727</v>
      </c>
      <c r="EA10" s="53">
        <f t="shared" si="72"/>
        <v>545.72275510204088</v>
      </c>
      <c r="EB10" s="53">
        <f t="shared" si="41"/>
        <v>140.1239321223708</v>
      </c>
      <c r="EC10" s="53">
        <f t="shared" si="42"/>
        <v>520.08092565404172</v>
      </c>
      <c r="ED10" s="45">
        <f t="shared" si="43"/>
        <v>134.27084923600242</v>
      </c>
      <c r="EE10" s="8" t="s">
        <v>34</v>
      </c>
      <c r="EF10" s="8"/>
      <c r="EG10" s="8"/>
      <c r="EH10" s="44">
        <f t="shared" ref="EH10:EH41" si="104">EC10/EH$3</f>
        <v>9.907058169270835E-3</v>
      </c>
      <c r="EI10" s="87">
        <f t="shared" ref="EI10:EI41" si="105">EH10*SQRT(((EI$3/EH$3)^2)+((ED10/EC10)^2))</f>
        <v>2.5578294479730998E-3</v>
      </c>
      <c r="EJ10" s="55">
        <v>24.024999999999999</v>
      </c>
      <c r="EK10" s="56">
        <v>40.259809637194898</v>
      </c>
      <c r="EL10" s="56">
        <f t="shared" ref="EL10:EL12" si="106">EJ10*(EK10/100)</f>
        <v>9.6724192653360745</v>
      </c>
      <c r="EM10" s="56">
        <f t="shared" si="73"/>
        <v>7.353448979591839</v>
      </c>
      <c r="EN10" s="56">
        <f t="shared" si="45"/>
        <v>10.248301153424661</v>
      </c>
      <c r="EO10" s="56">
        <f t="shared" si="46"/>
        <v>7.0079330874535302</v>
      </c>
      <c r="EP10" s="56">
        <f t="shared" si="47"/>
        <v>9.7685843997191757</v>
      </c>
      <c r="EQ10" s="56" t="s">
        <v>34</v>
      </c>
      <c r="ER10" s="56"/>
      <c r="ES10" s="56"/>
      <c r="ET10" s="56">
        <f t="shared" ref="ET10:ET41" si="107">EO10/ET$3</f>
        <v>7.1205806737116489E-5</v>
      </c>
      <c r="EU10" s="58">
        <f t="shared" ref="EU10:EU41" si="108">ET10*SQRT(((EU$3/ET$3)^2)+((EP10/EO10)^2))</f>
        <v>9.9256201017710655E-5</v>
      </c>
      <c r="EV10" s="59">
        <v>957619.20700000005</v>
      </c>
      <c r="EW10" s="8">
        <v>0.643891215310475</v>
      </c>
      <c r="EX10" s="53">
        <f t="shared" si="48"/>
        <v>102.09138406480321</v>
      </c>
      <c r="EY10" s="56">
        <v>807571.93</v>
      </c>
      <c r="EZ10" s="56">
        <v>1.0430163175164699</v>
      </c>
      <c r="FA10" s="57">
        <f t="shared" si="49"/>
        <v>100.63077778247805</v>
      </c>
      <c r="FB10" s="8">
        <v>228383.59299999999</v>
      </c>
      <c r="FC10" s="8">
        <v>0.83960476598331901</v>
      </c>
      <c r="FD10" s="53">
        <f t="shared" si="50"/>
        <v>107.1281980603825</v>
      </c>
      <c r="FE10" s="56">
        <v>47110.656999999999</v>
      </c>
      <c r="FF10" s="56">
        <v>2.5029438217269999</v>
      </c>
      <c r="FG10" s="57">
        <f t="shared" si="51"/>
        <v>107.06304439100079</v>
      </c>
      <c r="FH10" s="8">
        <v>381493.82400000002</v>
      </c>
      <c r="FI10" s="8">
        <v>0.91538987527091498</v>
      </c>
      <c r="FJ10" s="53">
        <f t="shared" si="52"/>
        <v>106.80235041987891</v>
      </c>
      <c r="FK10" s="56">
        <v>79234.813999999998</v>
      </c>
      <c r="FL10" s="56">
        <v>2.2041551913424802</v>
      </c>
      <c r="FM10" s="89">
        <f t="shared" si="53"/>
        <v>107.92191629783441</v>
      </c>
      <c r="FN10" s="7"/>
      <c r="FO10" s="60">
        <f t="shared" si="54"/>
        <v>105.34064418168821</v>
      </c>
      <c r="FP10" s="61">
        <f t="shared" si="55"/>
        <v>2.8186544044259967</v>
      </c>
      <c r="FQ10" s="62">
        <f t="shared" si="56"/>
        <v>105.20524615710441</v>
      </c>
      <c r="FR10" s="63">
        <f t="shared" si="57"/>
        <v>3.9848131601029442</v>
      </c>
      <c r="FS10" s="64">
        <v>100.39101214454848</v>
      </c>
      <c r="FT10" s="65">
        <v>0.27892883705433236</v>
      </c>
      <c r="FU10" s="7"/>
      <c r="FV10" s="66">
        <f t="shared" si="58"/>
        <v>0.95301308364316861</v>
      </c>
      <c r="FW10" s="67">
        <f t="shared" si="59"/>
        <v>2.56373720377167E-2</v>
      </c>
      <c r="FX10" s="68">
        <f t="shared" si="60"/>
        <v>0.95423960127076968</v>
      </c>
      <c r="FY10" s="69">
        <f t="shared" si="61"/>
        <v>3.6240428184831031E-2</v>
      </c>
    </row>
    <row r="11" spans="1:181" x14ac:dyDescent="0.25">
      <c r="A11" s="37"/>
      <c r="B11" s="5" t="b">
        <v>0</v>
      </c>
      <c r="C11" s="5" t="s">
        <v>182</v>
      </c>
      <c r="D11" s="6">
        <v>43420.463888888902</v>
      </c>
      <c r="E11" s="2" t="s">
        <v>28</v>
      </c>
      <c r="F11" s="3" t="s">
        <v>158</v>
      </c>
      <c r="G11" s="38" t="s">
        <v>112</v>
      </c>
      <c r="H11" s="52">
        <v>2078.4720000000002</v>
      </c>
      <c r="I11" s="8">
        <v>9.7280116554981806</v>
      </c>
      <c r="J11" s="53">
        <f t="shared" si="0"/>
        <v>202.19399841626617</v>
      </c>
      <c r="K11" s="53">
        <f t="shared" si="62"/>
        <v>-1575.0559999999996</v>
      </c>
      <c r="L11" s="53">
        <f t="shared" si="1"/>
        <v>316.12736949949289</v>
      </c>
      <c r="M11" s="53">
        <f t="shared" si="2"/>
        <v>-1595.4512389351316</v>
      </c>
      <c r="N11" s="45">
        <f t="shared" si="3"/>
        <v>-320.47615238959924</v>
      </c>
      <c r="O11" s="8" t="s">
        <v>34</v>
      </c>
      <c r="P11" s="8"/>
      <c r="Q11" s="8"/>
      <c r="R11" s="44">
        <f t="shared" si="74"/>
        <v>-8.317439468955957</v>
      </c>
      <c r="S11" s="87">
        <f t="shared" si="75"/>
        <v>-1.6708394066592169</v>
      </c>
      <c r="T11" s="55">
        <v>28660.234</v>
      </c>
      <c r="U11" s="56">
        <v>1.5246508513925801</v>
      </c>
      <c r="V11" s="56">
        <f t="shared" si="76"/>
        <v>436.96850169210569</v>
      </c>
      <c r="W11" s="56">
        <f t="shared" si="63"/>
        <v>-23419.653999999999</v>
      </c>
      <c r="X11" s="56">
        <f t="shared" si="5"/>
        <v>862.35991418905314</v>
      </c>
      <c r="Y11" s="56">
        <f t="shared" si="6"/>
        <v>-23722.912702616362</v>
      </c>
      <c r="Z11" s="56">
        <f t="shared" si="7"/>
        <v>-893.98528973680948</v>
      </c>
      <c r="AA11" s="56" t="s">
        <v>34</v>
      </c>
      <c r="AB11" s="56"/>
      <c r="AC11" s="56"/>
      <c r="AD11" s="56">
        <f t="shared" si="77"/>
        <v>-9.2436536403586196</v>
      </c>
      <c r="AE11" s="58">
        <f t="shared" si="78"/>
        <v>-0.34909065790448374</v>
      </c>
      <c r="AF11" s="52">
        <v>4383353.9819999998</v>
      </c>
      <c r="AG11" s="8">
        <v>0.68885336304742495</v>
      </c>
      <c r="AH11" s="53">
        <f t="shared" si="79"/>
        <v>30194.881319280219</v>
      </c>
      <c r="AI11" s="53">
        <f t="shared" si="64"/>
        <v>-74193.861000000499</v>
      </c>
      <c r="AJ11" s="53">
        <f t="shared" si="9"/>
        <v>42484.833274121047</v>
      </c>
      <c r="AK11" s="53">
        <f t="shared" si="10"/>
        <v>-75154.589712258981</v>
      </c>
      <c r="AL11" s="45">
        <f t="shared" si="11"/>
        <v>-43039.181453276309</v>
      </c>
      <c r="AM11" s="8" t="s">
        <v>34</v>
      </c>
      <c r="AN11" s="8"/>
      <c r="AO11" s="8"/>
      <c r="AP11" s="44">
        <f t="shared" si="80"/>
        <v>-1.1124948517838646</v>
      </c>
      <c r="AQ11" s="87">
        <f t="shared" si="81"/>
        <v>-0.63710426874285508</v>
      </c>
      <c r="AR11" s="55">
        <v>117254.348</v>
      </c>
      <c r="AS11" s="56">
        <v>0.91236257164022305</v>
      </c>
      <c r="AT11" s="56">
        <f t="shared" si="82"/>
        <v>1069.7847847727764</v>
      </c>
      <c r="AU11" s="56">
        <f t="shared" si="65"/>
        <v>-42201.806000000011</v>
      </c>
      <c r="AV11" s="56">
        <f t="shared" si="13"/>
        <v>2377.4927041918063</v>
      </c>
      <c r="AW11" s="56">
        <f t="shared" si="14"/>
        <v>-43244.591494094646</v>
      </c>
      <c r="AX11" s="56">
        <f t="shared" si="15"/>
        <v>-2460.7772781782332</v>
      </c>
      <c r="AY11" s="56" t="s">
        <v>34</v>
      </c>
      <c r="AZ11" s="56"/>
      <c r="BA11" s="56"/>
      <c r="BB11" s="56">
        <f t="shared" si="83"/>
        <v>-0.9521046123754876</v>
      </c>
      <c r="BC11" s="58">
        <f t="shared" si="84"/>
        <v>-5.4228921909853262E-2</v>
      </c>
      <c r="BD11" s="52">
        <v>44210.851999999999</v>
      </c>
      <c r="BE11" s="8">
        <v>1.67740340957926</v>
      </c>
      <c r="BF11" s="53">
        <f t="shared" si="85"/>
        <v>741.59433885204044</v>
      </c>
      <c r="BG11" s="53">
        <f t="shared" si="66"/>
        <v>36166.976857142858</v>
      </c>
      <c r="BH11" s="53">
        <f t="shared" si="17"/>
        <v>766.98614860621728</v>
      </c>
      <c r="BI11" s="53">
        <f t="shared" si="18"/>
        <v>37060.644745002559</v>
      </c>
      <c r="BJ11" s="45">
        <f t="shared" si="19"/>
        <v>840.20948114170062</v>
      </c>
      <c r="BK11" s="8" t="s">
        <v>34</v>
      </c>
      <c r="BL11" s="8"/>
      <c r="BM11" s="8"/>
      <c r="BN11" s="44">
        <f t="shared" si="86"/>
        <v>1.8380521125329841</v>
      </c>
      <c r="BO11" s="87">
        <f t="shared" si="87"/>
        <v>4.1915659119140518E-2</v>
      </c>
      <c r="BP11" s="55">
        <v>11026.94</v>
      </c>
      <c r="BQ11" s="56">
        <v>3.1859110687135801</v>
      </c>
      <c r="BR11" s="56">
        <f t="shared" si="88"/>
        <v>351.30850200040527</v>
      </c>
      <c r="BS11" s="56">
        <f t="shared" si="67"/>
        <v>10805.666428571429</v>
      </c>
      <c r="BT11" s="56">
        <f t="shared" si="21"/>
        <v>352.37423524275567</v>
      </c>
      <c r="BU11" s="56">
        <f t="shared" si="22"/>
        <v>10945.5878971821</v>
      </c>
      <c r="BV11" s="56">
        <f t="shared" si="23"/>
        <v>367.56250470753361</v>
      </c>
      <c r="BW11" s="56">
        <v>0.117194321472521</v>
      </c>
      <c r="BX11" s="56"/>
      <c r="BY11" s="56"/>
      <c r="BZ11" s="56">
        <f t="shared" si="89"/>
        <v>0.12403494659454367</v>
      </c>
      <c r="CA11" s="58">
        <f t="shared" si="90"/>
        <v>4.1765323099131899E-3</v>
      </c>
      <c r="CB11" s="52">
        <v>5293.7560000000003</v>
      </c>
      <c r="CC11" s="8">
        <v>5.6588584813276901</v>
      </c>
      <c r="CD11" s="53">
        <f t="shared" si="91"/>
        <v>299.56616038679351</v>
      </c>
      <c r="CE11" s="53">
        <f t="shared" si="68"/>
        <v>4597.1550408163266</v>
      </c>
      <c r="CF11" s="53">
        <f t="shared" si="25"/>
        <v>305.41471109935691</v>
      </c>
      <c r="CG11" s="53">
        <f t="shared" si="26"/>
        <v>4656.6831309155332</v>
      </c>
      <c r="CH11" s="45">
        <f t="shared" si="27"/>
        <v>311.61327120048441</v>
      </c>
      <c r="CI11" s="8">
        <v>0.17037200879096301</v>
      </c>
      <c r="CJ11" s="8"/>
      <c r="CK11" s="8"/>
      <c r="CL11" s="44">
        <f t="shared" si="92"/>
        <v>0.21605730668192516</v>
      </c>
      <c r="CM11" s="87">
        <f t="shared" si="93"/>
        <v>1.4467969225177927E-2</v>
      </c>
      <c r="CN11" s="55">
        <v>1960.3219999999999</v>
      </c>
      <c r="CO11" s="56">
        <v>11.083024283282001</v>
      </c>
      <c r="CP11" s="56">
        <f t="shared" si="94"/>
        <v>217.26296329051937</v>
      </c>
      <c r="CQ11" s="56">
        <f t="shared" si="69"/>
        <v>1189.9763265306124</v>
      </c>
      <c r="CR11" s="56">
        <f t="shared" si="29"/>
        <v>228.27266134051749</v>
      </c>
      <c r="CS11" s="56">
        <f t="shared" si="30"/>
        <v>1205.3852081873551</v>
      </c>
      <c r="CT11" s="56">
        <f t="shared" si="31"/>
        <v>231.43032923075631</v>
      </c>
      <c r="CU11" s="56" t="s">
        <v>34</v>
      </c>
      <c r="CV11" s="56"/>
      <c r="CW11" s="56"/>
      <c r="CX11" s="56">
        <f t="shared" si="95"/>
        <v>1.0301557201840485E-2</v>
      </c>
      <c r="CY11" s="58">
        <f t="shared" si="96"/>
        <v>1.9780002061777135E-3</v>
      </c>
      <c r="CZ11" s="52">
        <v>8616.0450000000001</v>
      </c>
      <c r="DA11" s="8">
        <v>3.6774464835585201</v>
      </c>
      <c r="DB11" s="53">
        <f t="shared" si="97"/>
        <v>316.85044387431969</v>
      </c>
      <c r="DC11" s="53">
        <f t="shared" si="70"/>
        <v>8525.0835306122444</v>
      </c>
      <c r="DD11" s="53">
        <f t="shared" si="33"/>
        <v>316.9076442942665</v>
      </c>
      <c r="DE11" s="53">
        <f t="shared" si="34"/>
        <v>8635.4739646976323</v>
      </c>
      <c r="DF11" s="45">
        <f t="shared" si="35"/>
        <v>328.38969936812026</v>
      </c>
      <c r="DG11" s="8">
        <v>5.6065042777373897E-2</v>
      </c>
      <c r="DH11" s="8"/>
      <c r="DI11" s="8"/>
      <c r="DJ11" s="44">
        <f t="shared" si="98"/>
        <v>6.6752268483972851E-2</v>
      </c>
      <c r="DK11" s="87">
        <f t="shared" si="99"/>
        <v>2.543912724586862E-3</v>
      </c>
      <c r="DL11" s="55">
        <v>9379.3960000000006</v>
      </c>
      <c r="DM11" s="56">
        <v>2.3550537844715702</v>
      </c>
      <c r="DN11" s="56">
        <f t="shared" si="100"/>
        <v>220.88982045857512</v>
      </c>
      <c r="DO11" s="56">
        <f t="shared" si="71"/>
        <v>9369.5891632653074</v>
      </c>
      <c r="DP11" s="56">
        <f t="shared" si="37"/>
        <v>221.45350054447493</v>
      </c>
      <c r="DQ11" s="56">
        <f t="shared" si="38"/>
        <v>9490.9150143517581</v>
      </c>
      <c r="DR11" s="56">
        <f t="shared" si="39"/>
        <v>236.87097383404571</v>
      </c>
      <c r="DS11" s="56">
        <v>0.12473166606814</v>
      </c>
      <c r="DT11" s="56"/>
      <c r="DU11" s="56"/>
      <c r="DV11" s="56">
        <f t="shared" si="101"/>
        <v>0.13166465532367458</v>
      </c>
      <c r="DW11" s="58">
        <f t="shared" si="102"/>
        <v>3.302083900643757E-3</v>
      </c>
      <c r="DX11" s="52">
        <v>1139.347</v>
      </c>
      <c r="DY11" s="8">
        <v>11.6205921086696</v>
      </c>
      <c r="DZ11" s="53">
        <f t="shared" si="103"/>
        <v>132.39886757236383</v>
      </c>
      <c r="EA11" s="53">
        <f t="shared" si="72"/>
        <v>457.60975510204082</v>
      </c>
      <c r="EB11" s="53">
        <f t="shared" si="41"/>
        <v>135.32320035583581</v>
      </c>
      <c r="EC11" s="53">
        <f t="shared" si="42"/>
        <v>463.53529698395067</v>
      </c>
      <c r="ED11" s="45">
        <f t="shared" si="43"/>
        <v>137.12583689599788</v>
      </c>
      <c r="EE11" s="8" t="s">
        <v>34</v>
      </c>
      <c r="EF11" s="8"/>
      <c r="EG11" s="8"/>
      <c r="EH11" s="44">
        <f t="shared" si="104"/>
        <v>8.8299165076186886E-3</v>
      </c>
      <c r="EI11" s="87">
        <f t="shared" si="105"/>
        <v>2.6121932949948377E-3</v>
      </c>
      <c r="EJ11" s="55">
        <v>1076.2670000000001</v>
      </c>
      <c r="EK11" s="56">
        <v>5.3035356298104599</v>
      </c>
      <c r="EL11" s="56">
        <f t="shared" si="106"/>
        <v>57.080203816892151</v>
      </c>
      <c r="EM11" s="56">
        <f t="shared" si="73"/>
        <v>1059.595448979592</v>
      </c>
      <c r="EN11" s="56">
        <f t="shared" si="45"/>
        <v>57.180605539507802</v>
      </c>
      <c r="EO11" s="56">
        <f t="shared" si="46"/>
        <v>1073.3160419975654</v>
      </c>
      <c r="EP11" s="56">
        <f t="shared" si="47"/>
        <v>58.556535911244154</v>
      </c>
      <c r="EQ11" s="56">
        <v>7.5898594579098004E-3</v>
      </c>
      <c r="ER11" s="56"/>
      <c r="ES11" s="56"/>
      <c r="ET11" s="56">
        <f t="shared" si="107"/>
        <v>1.090568841063185E-2</v>
      </c>
      <c r="EU11" s="58">
        <f t="shared" si="108"/>
        <v>5.9547042582222813E-4</v>
      </c>
      <c r="EV11" s="59">
        <v>921777.89500000002</v>
      </c>
      <c r="EW11" s="8">
        <v>0.57997452263874905</v>
      </c>
      <c r="EX11" s="53">
        <f t="shared" si="48"/>
        <v>98.27035674827566</v>
      </c>
      <c r="EY11" s="56">
        <v>791087.07700000005</v>
      </c>
      <c r="EZ11" s="56">
        <v>0.98194592092673305</v>
      </c>
      <c r="FA11" s="57">
        <f t="shared" si="49"/>
        <v>98.576615772389573</v>
      </c>
      <c r="FB11" s="8">
        <v>210049.065</v>
      </c>
      <c r="FC11" s="8">
        <v>0.79019695636878495</v>
      </c>
      <c r="FD11" s="53">
        <f t="shared" si="50"/>
        <v>98.527996438510172</v>
      </c>
      <c r="FE11" s="56">
        <v>42185.868000000002</v>
      </c>
      <c r="FF11" s="56">
        <v>1.5467381573676899</v>
      </c>
      <c r="FG11" s="57">
        <f t="shared" si="51"/>
        <v>95.871035259748126</v>
      </c>
      <c r="FH11" s="8">
        <v>346996.603</v>
      </c>
      <c r="FI11" s="8">
        <v>1.1407332188563899</v>
      </c>
      <c r="FJ11" s="53">
        <f t="shared" si="52"/>
        <v>97.144568159807491</v>
      </c>
      <c r="FK11" s="56">
        <v>70571.243000000002</v>
      </c>
      <c r="FL11" s="56">
        <v>1.52739711125746</v>
      </c>
      <c r="FM11" s="89">
        <f t="shared" si="53"/>
        <v>96.121684340423059</v>
      </c>
      <c r="FN11" s="7"/>
      <c r="FO11" s="60">
        <f t="shared" si="54"/>
        <v>97.980973782197779</v>
      </c>
      <c r="FP11" s="61">
        <f t="shared" si="55"/>
        <v>0.73571416077889351</v>
      </c>
      <c r="FQ11" s="62">
        <f t="shared" si="56"/>
        <v>96.856445124186919</v>
      </c>
      <c r="FR11" s="63">
        <f t="shared" si="57"/>
        <v>1.4949737571657404</v>
      </c>
      <c r="FS11" s="64">
        <v>99.249719383233455</v>
      </c>
      <c r="FT11" s="65">
        <v>0.27849351444762638</v>
      </c>
      <c r="FU11" s="7"/>
      <c r="FV11" s="66">
        <f t="shared" si="58"/>
        <v>1.0129488976488024</v>
      </c>
      <c r="FW11" s="67">
        <f t="shared" si="59"/>
        <v>8.1197077487132844E-3</v>
      </c>
      <c r="FX11" s="68">
        <f t="shared" si="60"/>
        <v>1.0247094992592174</v>
      </c>
      <c r="FY11" s="69">
        <f t="shared" si="61"/>
        <v>1.6075567665270431E-2</v>
      </c>
    </row>
    <row r="12" spans="1:181" x14ac:dyDescent="0.25">
      <c r="A12" s="37"/>
      <c r="B12" s="5" t="b">
        <v>0</v>
      </c>
      <c r="C12" s="5" t="s">
        <v>56</v>
      </c>
      <c r="D12" s="6">
        <v>43420.471076388902</v>
      </c>
      <c r="E12" s="2" t="s">
        <v>28</v>
      </c>
      <c r="F12" s="3" t="s">
        <v>158</v>
      </c>
      <c r="G12" s="38" t="s">
        <v>18</v>
      </c>
      <c r="H12" s="52">
        <v>5646.3069999999998</v>
      </c>
      <c r="I12" s="8">
        <v>4.0288160124447501</v>
      </c>
      <c r="J12" s="53">
        <f t="shared" si="0"/>
        <v>227.47932052778876</v>
      </c>
      <c r="K12" s="53">
        <f t="shared" si="62"/>
        <v>1992.779</v>
      </c>
      <c r="L12" s="53">
        <f t="shared" si="1"/>
        <v>332.86775454960537</v>
      </c>
      <c r="M12" s="53">
        <f t="shared" si="2"/>
        <v>1981.5493204485988</v>
      </c>
      <c r="N12" s="45">
        <f t="shared" si="3"/>
        <v>331.30922685288203</v>
      </c>
      <c r="O12" s="8">
        <v>10.024043813070399</v>
      </c>
      <c r="P12" s="8"/>
      <c r="Q12" s="8"/>
      <c r="R12" s="44">
        <f t="shared" si="74"/>
        <v>10.330253990452501</v>
      </c>
      <c r="S12" s="87">
        <f t="shared" si="75"/>
        <v>1.7273768587454772</v>
      </c>
      <c r="T12" s="55">
        <v>85603.224000000002</v>
      </c>
      <c r="U12" s="56">
        <v>1.86211516809929</v>
      </c>
      <c r="V12" s="56">
        <f t="shared" si="76"/>
        <v>1594.0306184860117</v>
      </c>
      <c r="W12" s="56">
        <f t="shared" si="63"/>
        <v>33523.336000000003</v>
      </c>
      <c r="X12" s="56">
        <f t="shared" si="5"/>
        <v>1758.8794054169844</v>
      </c>
      <c r="Y12" s="56">
        <f t="shared" si="6"/>
        <v>33334.425779261052</v>
      </c>
      <c r="Z12" s="56">
        <f t="shared" si="7"/>
        <v>1765.8845813354212</v>
      </c>
      <c r="AA12" s="56">
        <v>12.605087927245201</v>
      </c>
      <c r="AB12" s="56"/>
      <c r="AC12" s="56"/>
      <c r="AD12" s="56">
        <f t="shared" si="77"/>
        <v>12.988788099774412</v>
      </c>
      <c r="AE12" s="58">
        <f t="shared" si="78"/>
        <v>0.68882706089994905</v>
      </c>
      <c r="AF12" s="52">
        <v>6971463.2180000003</v>
      </c>
      <c r="AG12" s="8">
        <v>0.50782255262172804</v>
      </c>
      <c r="AH12" s="53">
        <f t="shared" si="79"/>
        <v>35402.662468732466</v>
      </c>
      <c r="AI12" s="53">
        <f t="shared" si="64"/>
        <v>2513915.375</v>
      </c>
      <c r="AJ12" s="53">
        <f t="shared" si="9"/>
        <v>46331.185073548935</v>
      </c>
      <c r="AK12" s="53">
        <f t="shared" si="10"/>
        <v>2499748.9952456015</v>
      </c>
      <c r="AL12" s="45">
        <f t="shared" si="11"/>
        <v>49566.39615948248</v>
      </c>
      <c r="AM12" s="8">
        <v>35.076368065650598</v>
      </c>
      <c r="AN12" s="8"/>
      <c r="AO12" s="8"/>
      <c r="AP12" s="44">
        <f t="shared" si="80"/>
        <v>37.003167718830603</v>
      </c>
      <c r="AQ12" s="87">
        <f t="shared" si="81"/>
        <v>0.7393489159657759</v>
      </c>
      <c r="AR12" s="55">
        <v>1840816.2409999999</v>
      </c>
      <c r="AS12" s="56">
        <v>0.82023078410576999</v>
      </c>
      <c r="AT12" s="56">
        <f t="shared" si="82"/>
        <v>15098.941487500661</v>
      </c>
      <c r="AU12" s="56">
        <f t="shared" si="65"/>
        <v>1681360.0869999998</v>
      </c>
      <c r="AV12" s="56">
        <f t="shared" si="13"/>
        <v>15247.49376506587</v>
      </c>
      <c r="AW12" s="56">
        <f t="shared" si="14"/>
        <v>1686092.2924155595</v>
      </c>
      <c r="AX12" s="56">
        <f t="shared" si="15"/>
        <v>19644.896856968393</v>
      </c>
      <c r="AY12" s="56">
        <v>35.0083456963076</v>
      </c>
      <c r="AZ12" s="56"/>
      <c r="BA12" s="56"/>
      <c r="BB12" s="56">
        <f t="shared" si="83"/>
        <v>37.122243338079251</v>
      </c>
      <c r="BC12" s="58">
        <f t="shared" si="84"/>
        <v>0.44205993265095556</v>
      </c>
      <c r="BD12" s="52">
        <v>764324.69499999995</v>
      </c>
      <c r="BE12" s="8">
        <v>0.842339814620642</v>
      </c>
      <c r="BF12" s="53">
        <f t="shared" si="85"/>
        <v>6438.2112189627878</v>
      </c>
      <c r="BG12" s="53">
        <f t="shared" si="66"/>
        <v>756280.81985714275</v>
      </c>
      <c r="BH12" s="53">
        <f t="shared" si="17"/>
        <v>6441.185394685881</v>
      </c>
      <c r="BI12" s="53">
        <f t="shared" si="18"/>
        <v>758409.3800740072</v>
      </c>
      <c r="BJ12" s="45">
        <f t="shared" si="19"/>
        <v>8514.7617165009724</v>
      </c>
      <c r="BK12" s="8">
        <v>33.854604167424398</v>
      </c>
      <c r="BL12" s="8"/>
      <c r="BM12" s="8"/>
      <c r="BN12" s="44">
        <f t="shared" si="86"/>
        <v>37.61391559162859</v>
      </c>
      <c r="BO12" s="87">
        <f t="shared" si="87"/>
        <v>0.43232313450444471</v>
      </c>
      <c r="BP12" s="55">
        <v>298218.28700000001</v>
      </c>
      <c r="BQ12" s="56">
        <v>0.89015608941924396</v>
      </c>
      <c r="BR12" s="56">
        <f t="shared" si="88"/>
        <v>2654.608241492258</v>
      </c>
      <c r="BS12" s="56">
        <f t="shared" si="67"/>
        <v>297997.01342857146</v>
      </c>
      <c r="BT12" s="56">
        <f t="shared" si="21"/>
        <v>2654.7494898546956</v>
      </c>
      <c r="BU12" s="56">
        <f t="shared" si="22"/>
        <v>296317.74494567525</v>
      </c>
      <c r="BV12" s="56">
        <f t="shared" si="23"/>
        <v>3415.6896470481174</v>
      </c>
      <c r="BW12" s="56">
        <v>3.3000826715978899</v>
      </c>
      <c r="BX12" s="56"/>
      <c r="BY12" s="56"/>
      <c r="BZ12" s="56">
        <f t="shared" si="89"/>
        <v>3.3578603556611659</v>
      </c>
      <c r="CA12" s="58">
        <f t="shared" si="90"/>
        <v>3.9591056574310619E-2</v>
      </c>
      <c r="CB12" s="52">
        <v>74508.83</v>
      </c>
      <c r="CC12" s="8">
        <v>1.6392937852553899</v>
      </c>
      <c r="CD12" s="53">
        <f t="shared" si="91"/>
        <v>1221.4186196565036</v>
      </c>
      <c r="CE12" s="53">
        <f t="shared" si="68"/>
        <v>73812.229040816324</v>
      </c>
      <c r="CF12" s="53">
        <f t="shared" si="25"/>
        <v>1222.8661847277551</v>
      </c>
      <c r="CG12" s="53">
        <f t="shared" si="26"/>
        <v>73396.28342963566</v>
      </c>
      <c r="CH12" s="45">
        <f t="shared" si="27"/>
        <v>1329.2318506957579</v>
      </c>
      <c r="CI12" s="8">
        <v>3.36710704326235</v>
      </c>
      <c r="CJ12" s="8"/>
      <c r="CK12" s="8"/>
      <c r="CL12" s="44">
        <f t="shared" si="92"/>
        <v>3.4053859522867191</v>
      </c>
      <c r="CM12" s="87">
        <f t="shared" si="93"/>
        <v>6.2250797650536621E-2</v>
      </c>
      <c r="CN12" s="55">
        <v>3052.7289999999998</v>
      </c>
      <c r="CO12" s="56">
        <v>5.9335246154855996</v>
      </c>
      <c r="CP12" s="56">
        <f t="shared" si="94"/>
        <v>181.13442665906737</v>
      </c>
      <c r="CQ12" s="56">
        <f t="shared" si="69"/>
        <v>2282.3833265306121</v>
      </c>
      <c r="CR12" s="56">
        <f t="shared" si="29"/>
        <v>194.20322659218118</v>
      </c>
      <c r="CS12" s="56">
        <f t="shared" si="30"/>
        <v>2269.5216728447795</v>
      </c>
      <c r="CT12" s="56">
        <f t="shared" si="31"/>
        <v>193.82117557289752</v>
      </c>
      <c r="CU12" s="56" t="s">
        <v>34</v>
      </c>
      <c r="CV12" s="56"/>
      <c r="CW12" s="56"/>
      <c r="CX12" s="56">
        <f t="shared" si="95"/>
        <v>1.9395963360779245E-2</v>
      </c>
      <c r="CY12" s="58">
        <f t="shared" si="96"/>
        <v>1.657009401537815E-3</v>
      </c>
      <c r="CZ12" s="52">
        <v>362406.63400000002</v>
      </c>
      <c r="DA12" s="8">
        <v>0.77366846191210403</v>
      </c>
      <c r="DB12" s="53">
        <f t="shared" si="97"/>
        <v>2803.8258311352283</v>
      </c>
      <c r="DC12" s="53">
        <f t="shared" si="70"/>
        <v>362315.67253061227</v>
      </c>
      <c r="DD12" s="53">
        <f t="shared" si="33"/>
        <v>2803.8322957284627</v>
      </c>
      <c r="DE12" s="53">
        <f t="shared" si="34"/>
        <v>360273.95646527375</v>
      </c>
      <c r="DF12" s="45">
        <f t="shared" si="35"/>
        <v>3836.4884395888316</v>
      </c>
      <c r="DG12" s="8">
        <v>2.8215883509897699</v>
      </c>
      <c r="DH12" s="8"/>
      <c r="DI12" s="8"/>
      <c r="DJ12" s="44">
        <f t="shared" si="98"/>
        <v>2.7849199671109393</v>
      </c>
      <c r="DK12" s="87">
        <f t="shared" si="99"/>
        <v>3.0459289149508392E-2</v>
      </c>
      <c r="DL12" s="55">
        <v>237900.19899999999</v>
      </c>
      <c r="DM12" s="56">
        <v>1.19583533649398</v>
      </c>
      <c r="DN12" s="56">
        <f t="shared" si="100"/>
        <v>2844.8946452314981</v>
      </c>
      <c r="DO12" s="56">
        <f t="shared" si="71"/>
        <v>237890.39216326529</v>
      </c>
      <c r="DP12" s="56">
        <f t="shared" si="37"/>
        <v>2844.9384672762312</v>
      </c>
      <c r="DQ12" s="56">
        <f t="shared" si="38"/>
        <v>236549.83564779087</v>
      </c>
      <c r="DR12" s="56">
        <f t="shared" si="39"/>
        <v>3316.1630719365935</v>
      </c>
      <c r="DS12" s="56">
        <v>3.16565714654203</v>
      </c>
      <c r="DT12" s="56"/>
      <c r="DU12" s="56"/>
      <c r="DV12" s="56">
        <f t="shared" si="101"/>
        <v>3.2815858671520846</v>
      </c>
      <c r="DW12" s="58">
        <f t="shared" si="102"/>
        <v>4.671228907774172E-2</v>
      </c>
      <c r="DX12" s="52">
        <v>5415.1260000000002</v>
      </c>
      <c r="DY12" s="8">
        <v>8.5168472787489407</v>
      </c>
      <c r="DZ12" s="53">
        <f t="shared" si="103"/>
        <v>461.19801137182634</v>
      </c>
      <c r="EA12" s="53">
        <f t="shared" si="72"/>
        <v>4733.3887551020407</v>
      </c>
      <c r="EB12" s="53">
        <f t="shared" si="41"/>
        <v>462.04600865436402</v>
      </c>
      <c r="EC12" s="53">
        <f t="shared" si="42"/>
        <v>4706.7152308868608</v>
      </c>
      <c r="ED12" s="45">
        <f t="shared" si="43"/>
        <v>460.73055939585709</v>
      </c>
      <c r="EE12" s="8" t="s">
        <v>34</v>
      </c>
      <c r="EF12" s="8"/>
      <c r="EG12" s="8"/>
      <c r="EH12" s="44">
        <f t="shared" si="104"/>
        <v>8.9658549811163918E-2</v>
      </c>
      <c r="EI12" s="87">
        <f t="shared" si="105"/>
        <v>8.7787462953578584E-3</v>
      </c>
      <c r="EJ12" s="55">
        <v>69835.236000000004</v>
      </c>
      <c r="EK12" s="56">
        <v>1.0365098187092401</v>
      </c>
      <c r="EL12" s="56">
        <f t="shared" si="106"/>
        <v>723.84907805876992</v>
      </c>
      <c r="EM12" s="56">
        <f t="shared" si="73"/>
        <v>69818.564448979596</v>
      </c>
      <c r="EN12" s="56">
        <f t="shared" si="45"/>
        <v>723.85700230682164</v>
      </c>
      <c r="EO12" s="56">
        <f t="shared" si="46"/>
        <v>69425.123879051418</v>
      </c>
      <c r="EP12" s="56">
        <f t="shared" si="47"/>
        <v>880.90451043840278</v>
      </c>
      <c r="EQ12" s="56">
        <v>0.69075191649481404</v>
      </c>
      <c r="ER12" s="56"/>
      <c r="ES12" s="56"/>
      <c r="ET12" s="56">
        <f t="shared" si="107"/>
        <v>0.7054108382516554</v>
      </c>
      <c r="EU12" s="58">
        <f t="shared" si="108"/>
        <v>9.0866439792859095E-3</v>
      </c>
      <c r="EV12" s="59">
        <v>923663.50300000003</v>
      </c>
      <c r="EW12" s="8">
        <v>0.52100828483627004</v>
      </c>
      <c r="EX12" s="53">
        <f t="shared" si="48"/>
        <v>98.471380630332845</v>
      </c>
      <c r="EY12" s="56">
        <v>781398.68099999998</v>
      </c>
      <c r="EZ12" s="56">
        <v>0.95328716368537203</v>
      </c>
      <c r="FA12" s="57">
        <f t="shared" si="49"/>
        <v>97.369353869484328</v>
      </c>
      <c r="FB12" s="8">
        <v>212523.68400000001</v>
      </c>
      <c r="FC12" s="8">
        <v>0.97142193491148199</v>
      </c>
      <c r="FD12" s="53">
        <f t="shared" si="50"/>
        <v>99.688769289456559</v>
      </c>
      <c r="FE12" s="56">
        <v>43719.409</v>
      </c>
      <c r="FF12" s="56">
        <v>3.2965524829813302</v>
      </c>
      <c r="FG12" s="57">
        <f t="shared" si="51"/>
        <v>99.35613987542817</v>
      </c>
      <c r="FH12" s="8">
        <v>355641.87199999997</v>
      </c>
      <c r="FI12" s="8">
        <v>0.83209267537002896</v>
      </c>
      <c r="FJ12" s="53">
        <f t="shared" si="52"/>
        <v>99.564882699977119</v>
      </c>
      <c r="FK12" s="56">
        <v>72310.698999999993</v>
      </c>
      <c r="FL12" s="56">
        <v>1.15618813185028</v>
      </c>
      <c r="FM12" s="89">
        <f t="shared" si="53"/>
        <v>98.490913412327799</v>
      </c>
      <c r="FN12" s="7"/>
      <c r="FO12" s="60">
        <f t="shared" si="54"/>
        <v>99.241677539922179</v>
      </c>
      <c r="FP12" s="61">
        <f t="shared" si="55"/>
        <v>0.66996639352684328</v>
      </c>
      <c r="FQ12" s="62">
        <f t="shared" si="56"/>
        <v>98.405469052413437</v>
      </c>
      <c r="FR12" s="63">
        <f t="shared" si="57"/>
        <v>0.99614517633447996</v>
      </c>
      <c r="FS12" s="64">
        <v>98.682432266403737</v>
      </c>
      <c r="FT12" s="65">
        <v>0.27800489796953981</v>
      </c>
      <c r="FU12" s="7"/>
      <c r="FV12" s="66">
        <f t="shared" si="58"/>
        <v>0.99436481438664237</v>
      </c>
      <c r="FW12" s="67">
        <f t="shared" si="59"/>
        <v>7.2738654944023108E-3</v>
      </c>
      <c r="FX12" s="68">
        <f t="shared" si="60"/>
        <v>1.0028145103789179</v>
      </c>
      <c r="FY12" s="69">
        <f t="shared" si="61"/>
        <v>1.0537133059551564E-2</v>
      </c>
    </row>
    <row r="13" spans="1:181" x14ac:dyDescent="0.25">
      <c r="A13" s="37"/>
      <c r="B13" s="5" t="b">
        <v>0</v>
      </c>
      <c r="C13" s="5" t="s">
        <v>19</v>
      </c>
      <c r="D13" s="6">
        <v>43420.478252314802</v>
      </c>
      <c r="E13" s="2" t="s">
        <v>28</v>
      </c>
      <c r="F13" s="3" t="s">
        <v>158</v>
      </c>
      <c r="G13" s="38" t="s">
        <v>83</v>
      </c>
      <c r="H13" s="52">
        <v>10179.928</v>
      </c>
      <c r="I13" s="8">
        <v>3.4130775717961899</v>
      </c>
      <c r="J13" s="53">
        <f>H13*(I13/100)</f>
        <v>347.44883939300047</v>
      </c>
      <c r="K13" s="53">
        <f t="shared" si="62"/>
        <v>6526.4</v>
      </c>
      <c r="L13" s="53">
        <f t="shared" si="1"/>
        <v>423.99858106679426</v>
      </c>
      <c r="M13" s="53">
        <f t="shared" si="2"/>
        <v>6540.5954453651866</v>
      </c>
      <c r="N13" s="45">
        <f t="shared" si="3"/>
        <v>426.33474299111566</v>
      </c>
      <c r="O13" s="8">
        <v>32.828988834999898</v>
      </c>
      <c r="P13" s="8"/>
      <c r="Q13" s="8"/>
      <c r="R13" s="44">
        <f t="shared" si="74"/>
        <v>34.09756774770716</v>
      </c>
      <c r="S13" s="87">
        <f t="shared" si="75"/>
        <v>2.2241745286604213</v>
      </c>
      <c r="T13" s="55">
        <v>156300.53899999999</v>
      </c>
      <c r="U13" s="56">
        <v>1.4160101682941899</v>
      </c>
      <c r="V13" s="56">
        <f>T13*(U13/100)</f>
        <v>2213.2315253386259</v>
      </c>
      <c r="W13" s="56">
        <f t="shared" si="63"/>
        <v>104220.65099999998</v>
      </c>
      <c r="X13" s="56">
        <f t="shared" si="5"/>
        <v>2334.7627148988499</v>
      </c>
      <c r="Y13" s="56">
        <f t="shared" si="6"/>
        <v>104447.33930552748</v>
      </c>
      <c r="Z13" s="56">
        <f t="shared" si="7"/>
        <v>2404.5357787212515</v>
      </c>
      <c r="AA13" s="56">
        <v>39.187939699370602</v>
      </c>
      <c r="AB13" s="56"/>
      <c r="AC13" s="56"/>
      <c r="AD13" s="56">
        <f t="shared" si="77"/>
        <v>40.697996923911887</v>
      </c>
      <c r="AE13" s="58">
        <f t="shared" si="78"/>
        <v>0.94231433569914202</v>
      </c>
      <c r="AF13" s="52">
        <v>10748238.547</v>
      </c>
      <c r="AG13" s="8">
        <v>0.42543387254711201</v>
      </c>
      <c r="AH13" s="53">
        <f>AF13*(AG13/100)</f>
        <v>45726.647481103551</v>
      </c>
      <c r="AI13" s="53">
        <f t="shared" si="64"/>
        <v>6290690.7039999999</v>
      </c>
      <c r="AJ13" s="53">
        <f t="shared" si="9"/>
        <v>54627.433495502599</v>
      </c>
      <c r="AK13" s="53">
        <f t="shared" si="10"/>
        <v>6304373.4626721498</v>
      </c>
      <c r="AL13" s="45">
        <f t="shared" si="11"/>
        <v>64151.370684680463</v>
      </c>
      <c r="AM13" s="8">
        <v>87.773273800304693</v>
      </c>
      <c r="AN13" s="8"/>
      <c r="AO13" s="8"/>
      <c r="AP13" s="44">
        <f t="shared" si="80"/>
        <v>93.322085155386716</v>
      </c>
      <c r="AQ13" s="87">
        <f t="shared" si="81"/>
        <v>0.97699550119006418</v>
      </c>
      <c r="AR13" s="55">
        <v>4365699.0460000001</v>
      </c>
      <c r="AS13" s="56">
        <v>0.52148992407313699</v>
      </c>
      <c r="AT13" s="56">
        <f>AR13*(AS13/100)</f>
        <v>22766.680640247068</v>
      </c>
      <c r="AU13" s="56">
        <f t="shared" si="65"/>
        <v>4206242.892</v>
      </c>
      <c r="AV13" s="56">
        <f t="shared" si="13"/>
        <v>22865.47133666294</v>
      </c>
      <c r="AW13" s="56">
        <f t="shared" si="14"/>
        <v>4274604.5214577839</v>
      </c>
      <c r="AX13" s="56">
        <f t="shared" si="15"/>
        <v>32466.287492764019</v>
      </c>
      <c r="AY13" s="56">
        <v>87.5800528300352</v>
      </c>
      <c r="AZ13" s="56"/>
      <c r="BA13" s="56"/>
      <c r="BB13" s="56">
        <f t="shared" si="83"/>
        <v>94.112825219237862</v>
      </c>
      <c r="BC13" s="58">
        <f t="shared" si="84"/>
        <v>0.75138997390077356</v>
      </c>
      <c r="BD13" s="52">
        <v>1902575.9280000001</v>
      </c>
      <c r="BE13" s="8">
        <v>0.22669933743401899</v>
      </c>
      <c r="BF13" s="53">
        <f>BD13*(BE13/100)</f>
        <v>4313.1270229551383</v>
      </c>
      <c r="BG13" s="53">
        <f t="shared" si="66"/>
        <v>1894532.0528571429</v>
      </c>
      <c r="BH13" s="53">
        <f t="shared" si="17"/>
        <v>4317.5653214377962</v>
      </c>
      <c r="BI13" s="53">
        <f t="shared" si="18"/>
        <v>1925322.7849947568</v>
      </c>
      <c r="BJ13" s="45">
        <f t="shared" si="19"/>
        <v>11115.149606455925</v>
      </c>
      <c r="BK13" s="8">
        <v>88.426309476743995</v>
      </c>
      <c r="BL13" s="8"/>
      <c r="BM13" s="8"/>
      <c r="BN13" s="44">
        <f t="shared" si="86"/>
        <v>95.487912760737828</v>
      </c>
      <c r="BO13" s="87">
        <f t="shared" si="87"/>
        <v>0.59926407582025809</v>
      </c>
      <c r="BP13" s="55">
        <v>805086.51699999999</v>
      </c>
      <c r="BQ13" s="56">
        <v>0.70293241353862201</v>
      </c>
      <c r="BR13" s="56">
        <f>BP13*(BQ13/100)</f>
        <v>5659.2140850221285</v>
      </c>
      <c r="BS13" s="56">
        <f t="shared" si="67"/>
        <v>804865.24342857138</v>
      </c>
      <c r="BT13" s="56">
        <f t="shared" si="21"/>
        <v>5659.2803427819335</v>
      </c>
      <c r="BU13" s="56">
        <f t="shared" si="22"/>
        <v>806615.89012344577</v>
      </c>
      <c r="BV13" s="56">
        <f t="shared" si="23"/>
        <v>7104.4114822493293</v>
      </c>
      <c r="BW13" s="56">
        <v>8.9176091088260492</v>
      </c>
      <c r="BX13" s="56"/>
      <c r="BY13" s="56"/>
      <c r="BZ13" s="56">
        <f t="shared" si="89"/>
        <v>9.1405377028244423</v>
      </c>
      <c r="CA13" s="58">
        <f t="shared" si="90"/>
        <v>8.3633686776462227E-2</v>
      </c>
      <c r="CB13" s="52">
        <v>193283.674</v>
      </c>
      <c r="CC13" s="8">
        <v>1.31963021818711</v>
      </c>
      <c r="CD13" s="53">
        <f>CB13*(CC13/100)</f>
        <v>2550.6297689262624</v>
      </c>
      <c r="CE13" s="53">
        <f t="shared" si="68"/>
        <v>192587.07304081632</v>
      </c>
      <c r="CF13" s="53">
        <f t="shared" si="25"/>
        <v>2551.3232800724913</v>
      </c>
      <c r="CG13" s="53">
        <f t="shared" si="26"/>
        <v>193005.965427644</v>
      </c>
      <c r="CH13" s="45">
        <f t="shared" si="27"/>
        <v>2754.2111386388642</v>
      </c>
      <c r="CI13" s="8">
        <v>8.8527864348450809</v>
      </c>
      <c r="CJ13" s="8"/>
      <c r="CK13" s="8"/>
      <c r="CL13" s="44">
        <f t="shared" si="92"/>
        <v>8.9549466630002321</v>
      </c>
      <c r="CM13" s="87">
        <f t="shared" si="93"/>
        <v>0.12971166179696142</v>
      </c>
      <c r="CN13" s="55">
        <v>3790.7359999999999</v>
      </c>
      <c r="CO13" s="56">
        <v>8.5095658999871393</v>
      </c>
      <c r="CP13" s="56">
        <f>CN13*(CO13/100)</f>
        <v>322.5751780145365</v>
      </c>
      <c r="CQ13" s="56">
        <f t="shared" si="69"/>
        <v>3020.3903265306121</v>
      </c>
      <c r="CR13" s="56">
        <f t="shared" si="29"/>
        <v>330.09083320930756</v>
      </c>
      <c r="CS13" s="56">
        <f t="shared" si="30"/>
        <v>3026.9599186276032</v>
      </c>
      <c r="CT13" s="56">
        <f t="shared" si="31"/>
        <v>331.19821483950341</v>
      </c>
      <c r="CU13" s="56" t="s">
        <v>34</v>
      </c>
      <c r="CV13" s="56"/>
      <c r="CW13" s="56"/>
      <c r="CX13" s="56">
        <f t="shared" si="95"/>
        <v>2.5869241249701764E-2</v>
      </c>
      <c r="CY13" s="58">
        <f t="shared" si="96"/>
        <v>2.8310947802988409E-3</v>
      </c>
      <c r="CZ13" s="52">
        <v>1078371.7450000001</v>
      </c>
      <c r="DA13" s="8">
        <v>0.44603288369357702</v>
      </c>
      <c r="DB13" s="53">
        <f>CZ13*(DA13/100)</f>
        <v>4809.8925911602473</v>
      </c>
      <c r="DC13" s="53">
        <f t="shared" si="70"/>
        <v>1078280.7835306122</v>
      </c>
      <c r="DD13" s="53">
        <f t="shared" si="33"/>
        <v>4809.8963595619216</v>
      </c>
      <c r="DE13" s="53">
        <f t="shared" si="34"/>
        <v>1080626.13103474</v>
      </c>
      <c r="DF13" s="45">
        <f t="shared" si="35"/>
        <v>7489.3980050387709</v>
      </c>
      <c r="DG13" s="8">
        <v>8.4181708037168299</v>
      </c>
      <c r="DH13" s="8"/>
      <c r="DI13" s="8"/>
      <c r="DJ13" s="44">
        <f t="shared" si="98"/>
        <v>8.3532468425609512</v>
      </c>
      <c r="DK13" s="87">
        <f t="shared" si="99"/>
        <v>6.1530642008163626E-2</v>
      </c>
      <c r="DL13" s="55">
        <v>622424.88800000004</v>
      </c>
      <c r="DM13" s="56">
        <v>0.46293020155554998</v>
      </c>
      <c r="DN13" s="56">
        <f>DL13*(DM13/100)</f>
        <v>2881.3927885503062</v>
      </c>
      <c r="DO13" s="56">
        <f t="shared" si="71"/>
        <v>622415.08116326539</v>
      </c>
      <c r="DP13" s="56">
        <f t="shared" si="37"/>
        <v>2881.4360555165699</v>
      </c>
      <c r="DQ13" s="56">
        <f t="shared" si="38"/>
        <v>623768.88406825461</v>
      </c>
      <c r="DR13" s="56">
        <f t="shared" si="39"/>
        <v>4391.5804286452931</v>
      </c>
      <c r="DS13" s="56">
        <v>8.2825257611311294</v>
      </c>
      <c r="DT13" s="56"/>
      <c r="DU13" s="56"/>
      <c r="DV13" s="56">
        <f t="shared" si="101"/>
        <v>8.6533611351791606</v>
      </c>
      <c r="DW13" s="58">
        <f t="shared" si="102"/>
        <v>6.4561310214836534E-2</v>
      </c>
      <c r="DX13" s="52">
        <v>866.01499999999999</v>
      </c>
      <c r="DY13" s="8">
        <v>11.59007324832</v>
      </c>
      <c r="DZ13" s="53">
        <f>DX13*(DY13/100)</f>
        <v>100.37177284143844</v>
      </c>
      <c r="EA13" s="53">
        <f t="shared" si="72"/>
        <v>184.27775510204083</v>
      </c>
      <c r="EB13" s="53">
        <f t="shared" si="41"/>
        <v>104.19885413686021</v>
      </c>
      <c r="EC13" s="53">
        <f t="shared" si="42"/>
        <v>184.67857405346433</v>
      </c>
      <c r="ED13" s="45">
        <f t="shared" si="43"/>
        <v>104.43008955615436</v>
      </c>
      <c r="EE13" s="8" t="s">
        <v>34</v>
      </c>
      <c r="EF13" s="8"/>
      <c r="EG13" s="8"/>
      <c r="EH13" s="44">
        <f t="shared" si="104"/>
        <v>3.5179551595067118E-3</v>
      </c>
      <c r="EI13" s="87">
        <f t="shared" si="105"/>
        <v>1.9893114635182643E-3</v>
      </c>
      <c r="EJ13" s="55">
        <v>355067.78700000001</v>
      </c>
      <c r="EK13" s="56">
        <v>0.891677514953921</v>
      </c>
      <c r="EL13" s="56">
        <f>EJ13*(EK13/100)</f>
        <v>3166.0596195234812</v>
      </c>
      <c r="EM13" s="56">
        <f t="shared" si="73"/>
        <v>355051.1154489796</v>
      </c>
      <c r="EN13" s="56">
        <f t="shared" si="45"/>
        <v>3166.0614312358593</v>
      </c>
      <c r="EO13" s="56">
        <f t="shared" si="46"/>
        <v>355823.38020615117</v>
      </c>
      <c r="EP13" s="56">
        <f t="shared" si="47"/>
        <v>3691.8603502208216</v>
      </c>
      <c r="EQ13" s="56">
        <v>3.5247102947108102</v>
      </c>
      <c r="ER13" s="56"/>
      <c r="ES13" s="56"/>
      <c r="ET13" s="56">
        <f t="shared" si="107"/>
        <v>3.6154299031290127</v>
      </c>
      <c r="EU13" s="58">
        <f t="shared" si="108"/>
        <v>3.8361332770319251E-2</v>
      </c>
      <c r="EV13" s="59">
        <v>933467.00100000005</v>
      </c>
      <c r="EW13" s="8">
        <v>0.457540987970465</v>
      </c>
      <c r="EX13" s="53">
        <f t="shared" si="48"/>
        <v>99.516527461328408</v>
      </c>
      <c r="EY13" s="56">
        <v>786782.14800000004</v>
      </c>
      <c r="EZ13" s="56">
        <v>0.36550391929780601</v>
      </c>
      <c r="FA13" s="57">
        <f t="shared" si="49"/>
        <v>98.040182623247858</v>
      </c>
      <c r="FB13" s="8">
        <v>214057.283</v>
      </c>
      <c r="FC13" s="8">
        <v>1.34283599796967</v>
      </c>
      <c r="FD13" s="53">
        <f t="shared" si="50"/>
        <v>100.40813662779773</v>
      </c>
      <c r="FE13" s="56">
        <v>43323.144999999997</v>
      </c>
      <c r="FF13" s="56">
        <v>2.0576420887216198</v>
      </c>
      <c r="FG13" s="57">
        <f t="shared" si="51"/>
        <v>98.455595647769528</v>
      </c>
      <c r="FH13" s="8">
        <v>357490.88</v>
      </c>
      <c r="FI13" s="8">
        <v>0.85211522049069</v>
      </c>
      <c r="FJ13" s="53">
        <f t="shared" si="52"/>
        <v>100.08252777814531</v>
      </c>
      <c r="FK13" s="56">
        <v>72945.577999999994</v>
      </c>
      <c r="FL13" s="56">
        <v>2.01549304905231</v>
      </c>
      <c r="FM13" s="89">
        <f t="shared" si="53"/>
        <v>99.355651459131977</v>
      </c>
      <c r="FN13" s="7"/>
      <c r="FO13" s="60">
        <f t="shared" si="54"/>
        <v>100.00239728909048</v>
      </c>
      <c r="FP13" s="61">
        <f t="shared" si="55"/>
        <v>0.45117335680440396</v>
      </c>
      <c r="FQ13" s="62">
        <f t="shared" si="56"/>
        <v>98.617143243383126</v>
      </c>
      <c r="FR13" s="63">
        <f t="shared" si="57"/>
        <v>0.67244909382196305</v>
      </c>
      <c r="FS13" s="64">
        <v>100.2199105532338</v>
      </c>
      <c r="FT13" s="65">
        <v>0.2795518768980087</v>
      </c>
      <c r="FU13" s="7"/>
      <c r="FV13" s="66">
        <f t="shared" si="58"/>
        <v>1.0021750804984657</v>
      </c>
      <c r="FW13" s="67">
        <f t="shared" si="59"/>
        <v>5.3158214001639168E-3</v>
      </c>
      <c r="FX13" s="68">
        <f t="shared" si="60"/>
        <v>1.0162524207976205</v>
      </c>
      <c r="FY13" s="69">
        <f t="shared" si="61"/>
        <v>7.4869940897049729E-3</v>
      </c>
    </row>
    <row r="14" spans="1:181" x14ac:dyDescent="0.25">
      <c r="A14" s="37"/>
      <c r="B14" s="5" t="b">
        <v>0</v>
      </c>
      <c r="C14" s="5" t="s">
        <v>96</v>
      </c>
      <c r="D14" s="6">
        <v>43420.485428240703</v>
      </c>
      <c r="E14" s="2" t="s">
        <v>28</v>
      </c>
      <c r="F14" s="3" t="s">
        <v>158</v>
      </c>
      <c r="G14" s="38" t="s">
        <v>41</v>
      </c>
      <c r="H14" s="52">
        <v>13684.628000000001</v>
      </c>
      <c r="I14" s="8">
        <v>3.8982368672984</v>
      </c>
      <c r="J14" s="53">
        <f t="shared" si="0"/>
        <v>533.45921384863971</v>
      </c>
      <c r="K14" s="53">
        <f t="shared" si="62"/>
        <v>10031.1</v>
      </c>
      <c r="L14" s="53">
        <f t="shared" si="1"/>
        <v>586.20204161289007</v>
      </c>
      <c r="M14" s="53">
        <f t="shared" si="2"/>
        <v>10114.505160262266</v>
      </c>
      <c r="N14" s="45">
        <f t="shared" si="3"/>
        <v>593.74709408587933</v>
      </c>
      <c r="O14" s="8">
        <v>50.4582725396494</v>
      </c>
      <c r="P14" s="8"/>
      <c r="Q14" s="8"/>
      <c r="R14" s="44">
        <f t="shared" si="74"/>
        <v>52.729147952571509</v>
      </c>
      <c r="S14" s="87">
        <f t="shared" si="75"/>
        <v>3.0980773931185985</v>
      </c>
      <c r="T14" s="55">
        <v>215536.79199999999</v>
      </c>
      <c r="U14" s="56">
        <v>1.2036223458373401</v>
      </c>
      <c r="V14" s="56">
        <f t="shared" ref="V14:V46" si="109">T14*(U14/100)</f>
        <v>2594.2489920129483</v>
      </c>
      <c r="W14" s="56">
        <f t="shared" si="63"/>
        <v>163456.90399999998</v>
      </c>
      <c r="X14" s="56">
        <f t="shared" si="5"/>
        <v>2698.6757831739083</v>
      </c>
      <c r="Y14" s="56">
        <f t="shared" si="6"/>
        <v>164815.99216322176</v>
      </c>
      <c r="Z14" s="56">
        <f t="shared" si="7"/>
        <v>2871.3695106301661</v>
      </c>
      <c r="AA14" s="56">
        <v>61.461324947949301</v>
      </c>
      <c r="AB14" s="56"/>
      <c r="AC14" s="56"/>
      <c r="AD14" s="56">
        <f t="shared" si="77"/>
        <v>64.220695200756609</v>
      </c>
      <c r="AE14" s="58">
        <f t="shared" si="78"/>
        <v>1.1300362886947926</v>
      </c>
      <c r="AF14" s="52">
        <v>12433056.901000001</v>
      </c>
      <c r="AG14" s="8">
        <v>0.52165184374656703</v>
      </c>
      <c r="AH14" s="53">
        <f t="shared" ref="AH14:AH46" si="110">AF14*(AG14/100)</f>
        <v>64857.270558126293</v>
      </c>
      <c r="AI14" s="53">
        <f t="shared" si="64"/>
        <v>7975509.0580000002</v>
      </c>
      <c r="AJ14" s="53">
        <f t="shared" si="9"/>
        <v>71412.15404043236</v>
      </c>
      <c r="AK14" s="53">
        <f t="shared" si="10"/>
        <v>8041822.683739515</v>
      </c>
      <c r="AL14" s="45">
        <f t="shared" si="11"/>
        <v>84766.619674594753</v>
      </c>
      <c r="AM14" s="8">
        <v>111.28134781758</v>
      </c>
      <c r="AN14" s="8"/>
      <c r="AO14" s="8"/>
      <c r="AP14" s="44">
        <f t="shared" si="80"/>
        <v>119.04111736717512</v>
      </c>
      <c r="AQ14" s="87">
        <f t="shared" si="81"/>
        <v>1.2885261113951743</v>
      </c>
      <c r="AR14" s="55">
        <v>5447034.6540000001</v>
      </c>
      <c r="AS14" s="56">
        <v>0.75699737207689499</v>
      </c>
      <c r="AT14" s="56">
        <f t="shared" ref="AT14:AT46" si="111">AR14*(AS14/100)</f>
        <v>41233.909186897785</v>
      </c>
      <c r="AU14" s="56">
        <f t="shared" si="65"/>
        <v>5287578.5</v>
      </c>
      <c r="AV14" s="56">
        <f t="shared" si="13"/>
        <v>41288.537136911102</v>
      </c>
      <c r="AW14" s="56">
        <f t="shared" si="14"/>
        <v>5438808.6658935528</v>
      </c>
      <c r="AX14" s="56">
        <f t="shared" si="15"/>
        <v>52141.142961393838</v>
      </c>
      <c r="AY14" s="56">
        <v>110.095022152363</v>
      </c>
      <c r="AZ14" s="56"/>
      <c r="BA14" s="56"/>
      <c r="BB14" s="56">
        <f t="shared" si="83"/>
        <v>119.74479669514648</v>
      </c>
      <c r="BC14" s="58">
        <f t="shared" si="84"/>
        <v>1.1851998086452562</v>
      </c>
      <c r="BD14" s="52">
        <v>2366163.071</v>
      </c>
      <c r="BE14" s="8">
        <v>0.57442324099186304</v>
      </c>
      <c r="BF14" s="53">
        <f t="shared" ref="BF14:BF46" si="112">BD14*(BE14/100)</f>
        <v>13591.790599590797</v>
      </c>
      <c r="BG14" s="53">
        <f t="shared" si="66"/>
        <v>2358119.195857143</v>
      </c>
      <c r="BH14" s="53">
        <f t="shared" si="17"/>
        <v>13593.199670859734</v>
      </c>
      <c r="BI14" s="53">
        <f t="shared" si="18"/>
        <v>2425563.8223882187</v>
      </c>
      <c r="BJ14" s="45">
        <f t="shared" si="19"/>
        <v>19429.136030794089</v>
      </c>
      <c r="BK14" s="8">
        <v>110.652282284441</v>
      </c>
      <c r="BL14" s="8"/>
      <c r="BM14" s="8"/>
      <c r="BN14" s="44">
        <f t="shared" si="86"/>
        <v>120.29776434003961</v>
      </c>
      <c r="BO14" s="87">
        <f t="shared" si="87"/>
        <v>1.0080582901584523</v>
      </c>
      <c r="BP14" s="55">
        <v>1003684.0159999999</v>
      </c>
      <c r="BQ14" s="56">
        <v>0.47687590048339001</v>
      </c>
      <c r="BR14" s="56">
        <f t="shared" ref="BR14:BR46" si="113">BP14*(BQ14/100)</f>
        <v>4786.3271893078518</v>
      </c>
      <c r="BS14" s="56">
        <f t="shared" si="67"/>
        <v>1003462.7424285713</v>
      </c>
      <c r="BT14" s="56">
        <f t="shared" si="21"/>
        <v>4786.405530373785</v>
      </c>
      <c r="BU14" s="56">
        <f t="shared" si="22"/>
        <v>1011806.1913872567</v>
      </c>
      <c r="BV14" s="56">
        <f t="shared" si="23"/>
        <v>7413.5635660663675</v>
      </c>
      <c r="BW14" s="56">
        <v>11.118628298763999</v>
      </c>
      <c r="BX14" s="56"/>
      <c r="BY14" s="56"/>
      <c r="BZ14" s="56">
        <f t="shared" si="89"/>
        <v>11.465745658582335</v>
      </c>
      <c r="CA14" s="58">
        <f t="shared" si="90"/>
        <v>8.868638518491799E-2</v>
      </c>
      <c r="CB14" s="52">
        <v>240119.82</v>
      </c>
      <c r="CC14" s="8">
        <v>1.0706219437900799</v>
      </c>
      <c r="CD14" s="53">
        <f t="shared" ref="CD14:CD46" si="114">CB14*(CC14/100)</f>
        <v>2570.7754843092412</v>
      </c>
      <c r="CE14" s="53">
        <f t="shared" si="68"/>
        <v>239423.21904081633</v>
      </c>
      <c r="CF14" s="53">
        <f t="shared" si="25"/>
        <v>2571.4635622603</v>
      </c>
      <c r="CG14" s="53">
        <f t="shared" si="26"/>
        <v>241413.94109070188</v>
      </c>
      <c r="CH14" s="45">
        <f t="shared" si="27"/>
        <v>2919.87916480072</v>
      </c>
      <c r="CI14" s="8">
        <v>11.015938767786601</v>
      </c>
      <c r="CJ14" s="8"/>
      <c r="CK14" s="8"/>
      <c r="CL14" s="44">
        <f t="shared" si="92"/>
        <v>11.200943770737339</v>
      </c>
      <c r="CM14" s="87">
        <f t="shared" si="93"/>
        <v>0.13830527712226917</v>
      </c>
      <c r="CN14" s="55">
        <v>5032.4470000000001</v>
      </c>
      <c r="CO14" s="56">
        <v>5.8056282826516403</v>
      </c>
      <c r="CP14" s="56">
        <f t="shared" ref="CP14:CP46" si="115">CN14*(CO14/100)</f>
        <v>292.16516634145398</v>
      </c>
      <c r="CQ14" s="56">
        <f t="shared" si="69"/>
        <v>4262.1013265306128</v>
      </c>
      <c r="CR14" s="56">
        <f t="shared" si="29"/>
        <v>300.44250218808008</v>
      </c>
      <c r="CS14" s="56">
        <f t="shared" si="30"/>
        <v>4297.5392390420329</v>
      </c>
      <c r="CT14" s="56">
        <f t="shared" si="31"/>
        <v>303.88206359537082</v>
      </c>
      <c r="CU14" s="56">
        <v>3.7599234639800801E-3</v>
      </c>
      <c r="CV14" s="56"/>
      <c r="CW14" s="56"/>
      <c r="CX14" s="56">
        <f t="shared" si="95"/>
        <v>3.6727965464849438E-2</v>
      </c>
      <c r="CY14" s="58">
        <f t="shared" si="96"/>
        <v>2.5983406398605133E-3</v>
      </c>
      <c r="CZ14" s="52">
        <v>1327814.4580000001</v>
      </c>
      <c r="DA14" s="8">
        <v>1.2979879378136401</v>
      </c>
      <c r="DB14" s="53">
        <f t="shared" ref="DB14:DB46" si="116">CZ14*(DA14/100)</f>
        <v>17234.871501385562</v>
      </c>
      <c r="DC14" s="53">
        <f t="shared" si="70"/>
        <v>1327723.4965306122</v>
      </c>
      <c r="DD14" s="53">
        <f t="shared" si="33"/>
        <v>17234.872553068126</v>
      </c>
      <c r="DE14" s="53">
        <f t="shared" si="34"/>
        <v>1338763.0625814055</v>
      </c>
      <c r="DF14" s="45">
        <f t="shared" si="35"/>
        <v>18906.175270806441</v>
      </c>
      <c r="DG14" s="8">
        <v>10.368023791087399</v>
      </c>
      <c r="DH14" s="8"/>
      <c r="DI14" s="8"/>
      <c r="DJ14" s="44">
        <f t="shared" si="98"/>
        <v>10.348646959644771</v>
      </c>
      <c r="DK14" s="87">
        <f t="shared" si="99"/>
        <v>0.14840841486487519</v>
      </c>
      <c r="DL14" s="55">
        <v>766433.33</v>
      </c>
      <c r="DM14" s="56">
        <v>0.59793758929789598</v>
      </c>
      <c r="DN14" s="56">
        <f t="shared" ref="DN14:DN46" si="117">DL14*(DM14/100)</f>
        <v>4582.7929769775874</v>
      </c>
      <c r="DO14" s="56">
        <f t="shared" si="71"/>
        <v>766423.52316326532</v>
      </c>
      <c r="DP14" s="56">
        <f t="shared" si="37"/>
        <v>4582.820180844572</v>
      </c>
      <c r="DQ14" s="56">
        <f t="shared" si="38"/>
        <v>772796.07221353927</v>
      </c>
      <c r="DR14" s="56">
        <f t="shared" si="39"/>
        <v>6310.8738924434383</v>
      </c>
      <c r="DS14" s="56">
        <v>10.198845566296299</v>
      </c>
      <c r="DT14" s="56"/>
      <c r="DU14" s="56"/>
      <c r="DV14" s="56">
        <f t="shared" si="101"/>
        <v>10.720771214326886</v>
      </c>
      <c r="DW14" s="58">
        <f t="shared" si="102"/>
        <v>9.1463397922590839E-2</v>
      </c>
      <c r="DX14" s="52">
        <v>1027.2180000000001</v>
      </c>
      <c r="DY14" s="8">
        <v>15.400426452424799</v>
      </c>
      <c r="DZ14" s="53">
        <f t="shared" ref="DZ14:DZ46" si="118">DX14*(DY14/100)</f>
        <v>158.19595259606896</v>
      </c>
      <c r="EA14" s="53">
        <f t="shared" si="72"/>
        <v>345.48075510204092</v>
      </c>
      <c r="EB14" s="53">
        <f t="shared" si="41"/>
        <v>160.65138604406454</v>
      </c>
      <c r="EC14" s="53">
        <f t="shared" si="42"/>
        <v>348.35330923337392</v>
      </c>
      <c r="ED14" s="45">
        <f t="shared" si="43"/>
        <v>161.99873370582938</v>
      </c>
      <c r="EE14" s="8" t="s">
        <v>34</v>
      </c>
      <c r="EF14" s="8"/>
      <c r="EG14" s="8"/>
      <c r="EH14" s="44">
        <f t="shared" si="104"/>
        <v>6.6358067135281534E-3</v>
      </c>
      <c r="EI14" s="87">
        <f t="shared" si="105"/>
        <v>3.0859604567787685E-3</v>
      </c>
      <c r="EJ14" s="55">
        <v>618454.48899999994</v>
      </c>
      <c r="EK14" s="56">
        <v>0.886738031370923</v>
      </c>
      <c r="EL14" s="56">
        <f t="shared" ref="EL14:EL46" si="119">EJ14*(EK14/100)</f>
        <v>5484.0711606837012</v>
      </c>
      <c r="EM14" s="56">
        <f t="shared" si="73"/>
        <v>618437.81744897959</v>
      </c>
      <c r="EN14" s="56">
        <f t="shared" si="45"/>
        <v>5484.0722066202561</v>
      </c>
      <c r="EO14" s="56">
        <f t="shared" si="46"/>
        <v>623579.91604998836</v>
      </c>
      <c r="EP14" s="56">
        <f t="shared" si="47"/>
        <v>6527.3257922898492</v>
      </c>
      <c r="EQ14" s="56">
        <v>6.1416169143328396</v>
      </c>
      <c r="ER14" s="56"/>
      <c r="ES14" s="56"/>
      <c r="ET14" s="56">
        <f t="shared" si="107"/>
        <v>6.3360352379644818</v>
      </c>
      <c r="EU14" s="58">
        <f t="shared" si="108"/>
        <v>6.7798066273143109E-2</v>
      </c>
      <c r="EV14" s="59">
        <v>930080.21100000001</v>
      </c>
      <c r="EW14" s="8">
        <v>0.814067710157516</v>
      </c>
      <c r="EX14" s="53">
        <f t="shared" si="48"/>
        <v>99.1554631926615</v>
      </c>
      <c r="EY14" s="56">
        <v>787783.70499999996</v>
      </c>
      <c r="EZ14" s="56">
        <v>0.75149656183295599</v>
      </c>
      <c r="FA14" s="57">
        <f t="shared" si="49"/>
        <v>98.164985697945468</v>
      </c>
      <c r="FB14" s="8">
        <v>211515.019</v>
      </c>
      <c r="FC14" s="8">
        <v>1.20950870548638</v>
      </c>
      <c r="FD14" s="53">
        <f t="shared" si="50"/>
        <v>99.215633446039917</v>
      </c>
      <c r="FE14" s="56">
        <v>42004.862000000001</v>
      </c>
      <c r="FF14" s="56">
        <v>0.91436182486161699</v>
      </c>
      <c r="FG14" s="57">
        <f t="shared" si="51"/>
        <v>95.459683462785549</v>
      </c>
      <c r="FH14" s="8">
        <v>351350.19500000001</v>
      </c>
      <c r="FI14" s="8">
        <v>0.61150151499715799</v>
      </c>
      <c r="FJ14" s="53">
        <f t="shared" si="52"/>
        <v>98.363392237990155</v>
      </c>
      <c r="FK14" s="56">
        <v>71405.17</v>
      </c>
      <c r="FL14" s="56">
        <v>1.47925994864529</v>
      </c>
      <c r="FM14" s="89">
        <f t="shared" si="53"/>
        <v>97.257536062022396</v>
      </c>
      <c r="FN14" s="7"/>
      <c r="FO14" s="60">
        <f t="shared" si="54"/>
        <v>98.911496292230524</v>
      </c>
      <c r="FP14" s="61">
        <f t="shared" si="55"/>
        <v>0.47562449006958502</v>
      </c>
      <c r="FQ14" s="62">
        <f t="shared" si="56"/>
        <v>96.960735074251133</v>
      </c>
      <c r="FR14" s="63">
        <f t="shared" si="57"/>
        <v>1.3768562617959836</v>
      </c>
      <c r="FS14" s="64">
        <v>99.733911500934866</v>
      </c>
      <c r="FT14" s="65">
        <v>0.27874602509033475</v>
      </c>
      <c r="FU14" s="7"/>
      <c r="FV14" s="66">
        <f t="shared" si="58"/>
        <v>1.0083146574415833</v>
      </c>
      <c r="FW14" s="67">
        <f t="shared" si="59"/>
        <v>5.6080748635748802E-3</v>
      </c>
      <c r="FX14" s="68">
        <f t="shared" si="60"/>
        <v>1.0286010251939621</v>
      </c>
      <c r="FY14" s="69">
        <f t="shared" si="61"/>
        <v>1.48865080399396E-2</v>
      </c>
    </row>
    <row r="15" spans="1:181" x14ac:dyDescent="0.25">
      <c r="A15" s="37"/>
      <c r="B15" s="5" t="b">
        <v>0</v>
      </c>
      <c r="C15" s="5" t="s">
        <v>151</v>
      </c>
      <c r="D15" s="6">
        <v>43420.4925925926</v>
      </c>
      <c r="E15" s="2" t="s">
        <v>28</v>
      </c>
      <c r="F15" s="3" t="s">
        <v>158</v>
      </c>
      <c r="G15" s="38" t="s">
        <v>163</v>
      </c>
      <c r="H15" s="52">
        <v>12888.665000000001</v>
      </c>
      <c r="I15" s="8">
        <v>3.8769924583009301</v>
      </c>
      <c r="J15" s="53">
        <f t="shared" si="0"/>
        <v>499.69257002567156</v>
      </c>
      <c r="K15" s="53">
        <f t="shared" si="62"/>
        <v>9235.1370000000006</v>
      </c>
      <c r="L15" s="53">
        <f t="shared" si="1"/>
        <v>555.64985853500627</v>
      </c>
      <c r="M15" s="53">
        <f t="shared" si="2"/>
        <v>9126.452009305367</v>
      </c>
      <c r="N15" s="45">
        <f t="shared" si="3"/>
        <v>568.08799627665212</v>
      </c>
      <c r="O15" s="8">
        <v>46.4544326830557</v>
      </c>
      <c r="P15" s="8"/>
      <c r="Q15" s="8"/>
      <c r="R15" s="44">
        <f t="shared" si="74"/>
        <v>47.578208785868874</v>
      </c>
      <c r="S15" s="87">
        <f t="shared" si="75"/>
        <v>2.9639021434257602</v>
      </c>
      <c r="T15" s="55">
        <v>199778.595</v>
      </c>
      <c r="U15" s="56">
        <v>1.02955837285439</v>
      </c>
      <c r="V15" s="56">
        <f t="shared" si="109"/>
        <v>2056.8372519933614</v>
      </c>
      <c r="W15" s="56">
        <f t="shared" si="63"/>
        <v>147698.70699999999</v>
      </c>
      <c r="X15" s="56">
        <f t="shared" si="5"/>
        <v>2187.0762746911023</v>
      </c>
      <c r="Y15" s="56">
        <f t="shared" si="6"/>
        <v>145960.49428091373</v>
      </c>
      <c r="Z15" s="56">
        <f t="shared" si="7"/>
        <v>3177.1529819310881</v>
      </c>
      <c r="AA15" s="56">
        <v>55.536095467212299</v>
      </c>
      <c r="AB15" s="56"/>
      <c r="AC15" s="56"/>
      <c r="AD15" s="56">
        <f t="shared" si="77"/>
        <v>56.873633993498174</v>
      </c>
      <c r="AE15" s="58">
        <f t="shared" si="78"/>
        <v>1.2459364776165012</v>
      </c>
      <c r="AF15" s="52">
        <v>10554439.726</v>
      </c>
      <c r="AG15" s="8">
        <v>1.01505043798788</v>
      </c>
      <c r="AH15" s="53">
        <f t="shared" si="110"/>
        <v>107132.88666592979</v>
      </c>
      <c r="AI15" s="53">
        <f t="shared" si="64"/>
        <v>6096891.8829999994</v>
      </c>
      <c r="AJ15" s="53">
        <f t="shared" si="9"/>
        <v>111223.58385621013</v>
      </c>
      <c r="AK15" s="53">
        <f t="shared" si="10"/>
        <v>6025139.7652382338</v>
      </c>
      <c r="AL15" s="45">
        <f t="shared" si="11"/>
        <v>146019.71824047045</v>
      </c>
      <c r="AM15" s="8">
        <v>85.069221450855494</v>
      </c>
      <c r="AN15" s="8"/>
      <c r="AO15" s="8"/>
      <c r="AP15" s="44">
        <f t="shared" si="80"/>
        <v>89.188657615842402</v>
      </c>
      <c r="AQ15" s="87">
        <f t="shared" si="81"/>
        <v>2.1726100700523885</v>
      </c>
      <c r="AR15" s="55">
        <v>4241781.46</v>
      </c>
      <c r="AS15" s="56">
        <v>0.68804949323915299</v>
      </c>
      <c r="AT15" s="56">
        <f t="shared" si="111"/>
        <v>29185.555839842342</v>
      </c>
      <c r="AU15" s="56">
        <f t="shared" si="65"/>
        <v>4082325.3059999999</v>
      </c>
      <c r="AV15" s="56">
        <f t="shared" si="13"/>
        <v>29262.684459107804</v>
      </c>
      <c r="AW15" s="56">
        <f t="shared" si="14"/>
        <v>4076077.7402761392</v>
      </c>
      <c r="AX15" s="56">
        <f t="shared" si="15"/>
        <v>71293.635193085618</v>
      </c>
      <c r="AY15" s="56">
        <v>84.999909693486501</v>
      </c>
      <c r="AZ15" s="56"/>
      <c r="BA15" s="56"/>
      <c r="BB15" s="56">
        <f t="shared" si="83"/>
        <v>89.74191414082209</v>
      </c>
      <c r="BC15" s="58">
        <f t="shared" si="84"/>
        <v>1.5851147011591422</v>
      </c>
      <c r="BD15" s="52">
        <v>1853611.531</v>
      </c>
      <c r="BE15" s="8">
        <v>0.59674273682323398</v>
      </c>
      <c r="BF15" s="53">
        <f t="shared" si="112"/>
        <v>11061.292180160448</v>
      </c>
      <c r="BG15" s="53">
        <f t="shared" si="66"/>
        <v>1845567.6558571428</v>
      </c>
      <c r="BH15" s="53">
        <f t="shared" si="17"/>
        <v>11063.023559751424</v>
      </c>
      <c r="BI15" s="53">
        <f t="shared" si="18"/>
        <v>1842743.2103846439</v>
      </c>
      <c r="BJ15" s="45">
        <f t="shared" si="19"/>
        <v>31406.552478268324</v>
      </c>
      <c r="BK15" s="8">
        <v>86.078786745149799</v>
      </c>
      <c r="BL15" s="8"/>
      <c r="BM15" s="8"/>
      <c r="BN15" s="44">
        <f t="shared" si="86"/>
        <v>91.392313166921781</v>
      </c>
      <c r="BO15" s="87">
        <f t="shared" si="87"/>
        <v>1.5737881912473803</v>
      </c>
      <c r="BP15" s="55">
        <v>778522.98</v>
      </c>
      <c r="BQ15" s="56">
        <v>0.47244952790893102</v>
      </c>
      <c r="BR15" s="56">
        <f t="shared" si="113"/>
        <v>3678.1281436725412</v>
      </c>
      <c r="BS15" s="56">
        <f t="shared" si="67"/>
        <v>778301.70642857137</v>
      </c>
      <c r="BT15" s="56">
        <f t="shared" si="21"/>
        <v>3678.2300878766628</v>
      </c>
      <c r="BU15" s="56">
        <f t="shared" si="22"/>
        <v>769142.15484630398</v>
      </c>
      <c r="BV15" s="56">
        <f t="shared" si="23"/>
        <v>12798.273283158373</v>
      </c>
      <c r="BW15" s="56">
        <v>8.6232103626986998</v>
      </c>
      <c r="BX15" s="56"/>
      <c r="BY15" s="56"/>
      <c r="BZ15" s="56">
        <f t="shared" si="89"/>
        <v>8.7158868939816418</v>
      </c>
      <c r="CA15" s="58">
        <f t="shared" si="90"/>
        <v>0.14662949738745573</v>
      </c>
      <c r="CB15" s="52">
        <v>187177.19099999999</v>
      </c>
      <c r="CC15" s="8">
        <v>0.59086610453259703</v>
      </c>
      <c r="CD15" s="53">
        <f t="shared" si="114"/>
        <v>1105.9665770352387</v>
      </c>
      <c r="CE15" s="53">
        <f t="shared" si="68"/>
        <v>186480.59004081631</v>
      </c>
      <c r="CF15" s="53">
        <f t="shared" si="25"/>
        <v>1107.5650458668604</v>
      </c>
      <c r="CG15" s="53">
        <f t="shared" si="26"/>
        <v>184285.96735213115</v>
      </c>
      <c r="CH15" s="45">
        <f t="shared" si="27"/>
        <v>3137.2987377225909</v>
      </c>
      <c r="CI15" s="8">
        <v>8.5707552671329204</v>
      </c>
      <c r="CJ15" s="8"/>
      <c r="CK15" s="8"/>
      <c r="CL15" s="44">
        <f t="shared" si="92"/>
        <v>8.5503627036668277</v>
      </c>
      <c r="CM15" s="87">
        <f t="shared" si="93"/>
        <v>0.14710520790285839</v>
      </c>
      <c r="CN15" s="55">
        <v>10896.744000000001</v>
      </c>
      <c r="CO15" s="56">
        <v>3.1447135733382399</v>
      </c>
      <c r="CP15" s="56">
        <f t="shared" si="115"/>
        <v>342.67138761992027</v>
      </c>
      <c r="CQ15" s="56">
        <f t="shared" si="69"/>
        <v>10126.398326530612</v>
      </c>
      <c r="CR15" s="56">
        <f t="shared" si="29"/>
        <v>349.75547542685683</v>
      </c>
      <c r="CS15" s="56">
        <f t="shared" si="30"/>
        <v>10007.224403297083</v>
      </c>
      <c r="CT15" s="56">
        <f t="shared" si="31"/>
        <v>380.73314561093008</v>
      </c>
      <c r="CU15" s="56">
        <v>5.3128650897616897E-2</v>
      </c>
      <c r="CV15" s="56"/>
      <c r="CW15" s="56"/>
      <c r="CX15" s="56">
        <f t="shared" si="95"/>
        <v>8.5524522718546131E-2</v>
      </c>
      <c r="CY15" s="58">
        <f t="shared" si="96"/>
        <v>3.2593877121018661E-3</v>
      </c>
      <c r="CZ15" s="52">
        <v>1039492.836</v>
      </c>
      <c r="DA15" s="8">
        <v>0.64831389394572603</v>
      </c>
      <c r="DB15" s="53">
        <f t="shared" si="116"/>
        <v>6739.1764823584599</v>
      </c>
      <c r="DC15" s="53">
        <f t="shared" si="70"/>
        <v>1039401.8745306123</v>
      </c>
      <c r="DD15" s="53">
        <f t="shared" si="33"/>
        <v>6739.1791719468429</v>
      </c>
      <c r="DE15" s="53">
        <f t="shared" si="34"/>
        <v>1027169.529405538</v>
      </c>
      <c r="DF15" s="45">
        <f t="shared" si="35"/>
        <v>17689.469246075398</v>
      </c>
      <c r="DG15" s="8">
        <v>8.1142607157145505</v>
      </c>
      <c r="DH15" s="8"/>
      <c r="DI15" s="8"/>
      <c r="DJ15" s="44">
        <f t="shared" si="98"/>
        <v>7.9400269731269271</v>
      </c>
      <c r="DK15" s="87">
        <f t="shared" si="99"/>
        <v>0.13816744132062453</v>
      </c>
      <c r="DL15" s="55">
        <v>609445.52800000005</v>
      </c>
      <c r="DM15" s="56">
        <v>0.75499561004167104</v>
      </c>
      <c r="DN15" s="56">
        <f t="shared" si="117"/>
        <v>4601.2869819952839</v>
      </c>
      <c r="DO15" s="56">
        <f t="shared" si="71"/>
        <v>609435.72116326541</v>
      </c>
      <c r="DP15" s="56">
        <f t="shared" si="37"/>
        <v>4601.3140765221024</v>
      </c>
      <c r="DQ15" s="56">
        <f t="shared" si="38"/>
        <v>602263.49235024338</v>
      </c>
      <c r="DR15" s="56">
        <f t="shared" si="39"/>
        <v>10630.389865975001</v>
      </c>
      <c r="DS15" s="56">
        <v>8.1098094656074995</v>
      </c>
      <c r="DT15" s="56"/>
      <c r="DU15" s="56"/>
      <c r="DV15" s="56">
        <f t="shared" si="101"/>
        <v>8.3550232000200229</v>
      </c>
      <c r="DW15" s="58">
        <f t="shared" si="102"/>
        <v>0.14890825158934118</v>
      </c>
      <c r="DX15" s="52">
        <v>1254.49</v>
      </c>
      <c r="DY15" s="8">
        <v>11.4675152483285</v>
      </c>
      <c r="DZ15" s="53">
        <f t="shared" si="118"/>
        <v>143.85883203875619</v>
      </c>
      <c r="EA15" s="53">
        <f t="shared" si="72"/>
        <v>572.75275510204085</v>
      </c>
      <c r="EB15" s="53">
        <f t="shared" si="41"/>
        <v>146.55467230919803</v>
      </c>
      <c r="EC15" s="53">
        <f t="shared" si="42"/>
        <v>566.01223486302433</v>
      </c>
      <c r="ED15" s="45">
        <f t="shared" si="43"/>
        <v>145.11118110176255</v>
      </c>
      <c r="EE15" s="8" t="s">
        <v>34</v>
      </c>
      <c r="EF15" s="8"/>
      <c r="EG15" s="8"/>
      <c r="EH15" s="44">
        <f t="shared" si="104"/>
        <v>1.0782006912203298E-2</v>
      </c>
      <c r="EI15" s="87">
        <f t="shared" si="105"/>
        <v>2.764336768521022E-3</v>
      </c>
      <c r="EJ15" s="55">
        <v>664303.397</v>
      </c>
      <c r="EK15" s="56">
        <v>0.71058849788247702</v>
      </c>
      <c r="EL15" s="56">
        <f t="shared" si="119"/>
        <v>4720.463530124568</v>
      </c>
      <c r="EM15" s="56">
        <f t="shared" si="73"/>
        <v>664286.72544897965</v>
      </c>
      <c r="EN15" s="56">
        <f t="shared" si="45"/>
        <v>4720.4647452574181</v>
      </c>
      <c r="EO15" s="56">
        <f t="shared" si="46"/>
        <v>656468.97498420684</v>
      </c>
      <c r="EP15" s="56">
        <f t="shared" si="47"/>
        <v>11465.490721857135</v>
      </c>
      <c r="EQ15" s="56">
        <v>6.5971536211466901</v>
      </c>
      <c r="ER15" s="56"/>
      <c r="ES15" s="56"/>
      <c r="ET15" s="56">
        <f t="shared" si="107"/>
        <v>6.670212511778403</v>
      </c>
      <c r="EU15" s="58">
        <f t="shared" si="108"/>
        <v>0.1174354919722784</v>
      </c>
      <c r="EV15" s="59">
        <v>927345.88399999996</v>
      </c>
      <c r="EW15" s="8">
        <v>0.59712543913781202</v>
      </c>
      <c r="EX15" s="53">
        <f t="shared" si="48"/>
        <v>98.863957732166114</v>
      </c>
      <c r="EY15" s="56">
        <v>781369.93200000003</v>
      </c>
      <c r="EZ15" s="56">
        <v>0.905520065300356</v>
      </c>
      <c r="FA15" s="57">
        <f t="shared" si="49"/>
        <v>97.365771483664574</v>
      </c>
      <c r="FB15" s="8">
        <v>217156.682</v>
      </c>
      <c r="FC15" s="8">
        <v>0.89971009580093297</v>
      </c>
      <c r="FD15" s="53">
        <f t="shared" si="50"/>
        <v>101.86197587070758</v>
      </c>
      <c r="FE15" s="56">
        <v>44115.035000000003</v>
      </c>
      <c r="FF15" s="56">
        <v>1.88709267667173</v>
      </c>
      <c r="FG15" s="57">
        <f t="shared" si="51"/>
        <v>100.25523419288238</v>
      </c>
      <c r="FH15" s="8">
        <v>361596.24699999997</v>
      </c>
      <c r="FI15" s="8">
        <v>0.60055836018477404</v>
      </c>
      <c r="FJ15" s="53">
        <f t="shared" si="52"/>
        <v>101.23185921512344</v>
      </c>
      <c r="FK15" s="56">
        <v>74329.430999999997</v>
      </c>
      <c r="FL15" s="56">
        <v>1.54529385576551</v>
      </c>
      <c r="FM15" s="89">
        <f t="shared" si="53"/>
        <v>101.24053084604525</v>
      </c>
      <c r="FN15" s="7"/>
      <c r="FO15" s="60">
        <f t="shared" si="54"/>
        <v>100.65259760599905</v>
      </c>
      <c r="FP15" s="61">
        <f t="shared" si="55"/>
        <v>1.5807233150080211</v>
      </c>
      <c r="FQ15" s="62">
        <f t="shared" si="56"/>
        <v>99.620512174197401</v>
      </c>
      <c r="FR15" s="63">
        <f t="shared" si="57"/>
        <v>2.0138505554886201</v>
      </c>
      <c r="FS15" s="64">
        <v>99.468053550594277</v>
      </c>
      <c r="FT15" s="65">
        <v>0.27966104429411409</v>
      </c>
      <c r="FU15" s="7"/>
      <c r="FV15" s="66">
        <f t="shared" si="58"/>
        <v>0.98823136130036482</v>
      </c>
      <c r="FW15" s="67">
        <f t="shared" si="59"/>
        <v>1.5766670089036091E-2</v>
      </c>
      <c r="FX15" s="68">
        <f t="shared" si="60"/>
        <v>0.9984696061054521</v>
      </c>
      <c r="FY15" s="69">
        <f t="shared" si="61"/>
        <v>2.0378567013875595E-2</v>
      </c>
    </row>
    <row r="16" spans="1:181" x14ac:dyDescent="0.25">
      <c r="A16" s="37"/>
      <c r="B16" s="5" t="b">
        <v>0</v>
      </c>
      <c r="C16" s="5" t="s">
        <v>73</v>
      </c>
      <c r="D16" s="6">
        <v>43420.499756944402</v>
      </c>
      <c r="E16" s="2" t="s">
        <v>28</v>
      </c>
      <c r="F16" s="3" t="s">
        <v>158</v>
      </c>
      <c r="G16" s="38" t="s">
        <v>122</v>
      </c>
      <c r="H16" s="52">
        <v>13421.129000000001</v>
      </c>
      <c r="I16" s="8">
        <v>2.3315001121979599</v>
      </c>
      <c r="J16" s="53">
        <f t="shared" si="0"/>
        <v>312.91363769323294</v>
      </c>
      <c r="K16" s="53">
        <f t="shared" si="62"/>
        <v>9767.6010000000006</v>
      </c>
      <c r="L16" s="53">
        <f t="shared" si="1"/>
        <v>396.19319202318928</v>
      </c>
      <c r="M16" s="53">
        <f t="shared" si="2"/>
        <v>9665.4110425955751</v>
      </c>
      <c r="N16" s="45">
        <f t="shared" si="3"/>
        <v>394.10516072035432</v>
      </c>
      <c r="O16" s="8">
        <v>49.132824248243203</v>
      </c>
      <c r="P16" s="8"/>
      <c r="Q16" s="8"/>
      <c r="R16" s="44">
        <f t="shared" si="74"/>
        <v>50.3879211896339</v>
      </c>
      <c r="S16" s="87">
        <f t="shared" si="75"/>
        <v>2.0583287314429932</v>
      </c>
      <c r="T16" s="55">
        <v>212365.266</v>
      </c>
      <c r="U16" s="56">
        <v>0.73716827580013999</v>
      </c>
      <c r="V16" s="56">
        <f t="shared" si="109"/>
        <v>1565.4893697705809</v>
      </c>
      <c r="W16" s="56">
        <f t="shared" si="63"/>
        <v>160285.378</v>
      </c>
      <c r="X16" s="56">
        <f t="shared" si="5"/>
        <v>1733.0551396287995</v>
      </c>
      <c r="Y16" s="56">
        <f t="shared" si="6"/>
        <v>158608.45078415936</v>
      </c>
      <c r="Z16" s="56">
        <f t="shared" si="7"/>
        <v>1837.505786707693</v>
      </c>
      <c r="AA16" s="56">
        <v>60.268801504174299</v>
      </c>
      <c r="AB16" s="56"/>
      <c r="AC16" s="56"/>
      <c r="AD16" s="56">
        <f t="shared" si="77"/>
        <v>61.801921284351366</v>
      </c>
      <c r="AE16" s="58">
        <f t="shared" si="78"/>
        <v>0.73210042140758014</v>
      </c>
      <c r="AF16" s="52">
        <v>10226594.172</v>
      </c>
      <c r="AG16" s="8">
        <v>0.38829655304223798</v>
      </c>
      <c r="AH16" s="53">
        <f t="shared" si="110"/>
        <v>39709.512663494403</v>
      </c>
      <c r="AI16" s="53">
        <f t="shared" si="64"/>
        <v>5769046.3289999999</v>
      </c>
      <c r="AJ16" s="53">
        <f t="shared" si="9"/>
        <v>49699.855094523846</v>
      </c>
      <c r="AK16" s="53">
        <f t="shared" si="10"/>
        <v>5708689.7891879557</v>
      </c>
      <c r="AL16" s="45">
        <f t="shared" si="11"/>
        <v>54614.861478893225</v>
      </c>
      <c r="AM16" s="8">
        <v>80.494830667796194</v>
      </c>
      <c r="AN16" s="8"/>
      <c r="AO16" s="8"/>
      <c r="AP16" s="44">
        <f t="shared" si="80"/>
        <v>84.504326684745109</v>
      </c>
      <c r="AQ16" s="87">
        <f t="shared" si="81"/>
        <v>0.83477107506885451</v>
      </c>
      <c r="AR16" s="55">
        <v>4004069.4040000001</v>
      </c>
      <c r="AS16" s="56">
        <v>0.50936835894310295</v>
      </c>
      <c r="AT16" s="56">
        <f t="shared" si="111"/>
        <v>20395.462614097683</v>
      </c>
      <c r="AU16" s="56">
        <f t="shared" si="65"/>
        <v>3844613.25</v>
      </c>
      <c r="AV16" s="56">
        <f t="shared" si="13"/>
        <v>20505.680367054643</v>
      </c>
      <c r="AW16" s="56">
        <f t="shared" si="14"/>
        <v>3847762.0457455674</v>
      </c>
      <c r="AX16" s="56">
        <f t="shared" si="15"/>
        <v>26027.925543533664</v>
      </c>
      <c r="AY16" s="56">
        <v>80.050401318111398</v>
      </c>
      <c r="AZ16" s="56"/>
      <c r="BA16" s="56"/>
      <c r="BB16" s="56">
        <f t="shared" si="83"/>
        <v>84.715148519277136</v>
      </c>
      <c r="BC16" s="58">
        <f t="shared" si="84"/>
        <v>0.60979755983298678</v>
      </c>
      <c r="BD16" s="52">
        <v>1753427.36</v>
      </c>
      <c r="BE16" s="8">
        <v>0.48767070274958202</v>
      </c>
      <c r="BF16" s="53">
        <f t="shared" si="112"/>
        <v>8550.9515287154427</v>
      </c>
      <c r="BG16" s="53">
        <f t="shared" si="66"/>
        <v>1745383.4848571429</v>
      </c>
      <c r="BH16" s="53">
        <f t="shared" si="17"/>
        <v>8553.1910790755373</v>
      </c>
      <c r="BI16" s="53">
        <f t="shared" si="18"/>
        <v>1746812.9800323732</v>
      </c>
      <c r="BJ16" s="45">
        <f t="shared" si="19"/>
        <v>11229.259471439551</v>
      </c>
      <c r="BK16" s="8">
        <v>81.275610699330002</v>
      </c>
      <c r="BL16" s="8"/>
      <c r="BM16" s="8"/>
      <c r="BN16" s="44">
        <f t="shared" si="86"/>
        <v>86.634577197459365</v>
      </c>
      <c r="BO16" s="87">
        <f t="shared" si="87"/>
        <v>0.59634159689153554</v>
      </c>
      <c r="BP16" s="55">
        <v>735055.81700000004</v>
      </c>
      <c r="BQ16" s="56">
        <v>0.500519238633929</v>
      </c>
      <c r="BR16" s="56">
        <f t="shared" si="113"/>
        <v>3679.0957787828065</v>
      </c>
      <c r="BS16" s="56">
        <f t="shared" si="67"/>
        <v>734834.54342857143</v>
      </c>
      <c r="BT16" s="56">
        <f t="shared" si="21"/>
        <v>3679.1976961754331</v>
      </c>
      <c r="BU16" s="56">
        <f t="shared" si="22"/>
        <v>727146.60544950515</v>
      </c>
      <c r="BV16" s="56">
        <f t="shared" si="23"/>
        <v>4733.6373656071646</v>
      </c>
      <c r="BW16" s="56">
        <v>8.1414718696315607</v>
      </c>
      <c r="BX16" s="56"/>
      <c r="BY16" s="56"/>
      <c r="BZ16" s="56">
        <f t="shared" si="89"/>
        <v>8.2399950756918745</v>
      </c>
      <c r="CA16" s="58">
        <f t="shared" si="90"/>
        <v>5.7397591678339077E-2</v>
      </c>
      <c r="CB16" s="52">
        <v>177751.554</v>
      </c>
      <c r="CC16" s="8">
        <v>0.85430039309012795</v>
      </c>
      <c r="CD16" s="53">
        <f t="shared" si="114"/>
        <v>1518.5322245458112</v>
      </c>
      <c r="CE16" s="53">
        <f t="shared" si="68"/>
        <v>177054.95304081633</v>
      </c>
      <c r="CF16" s="53">
        <f t="shared" si="25"/>
        <v>1519.696804724899</v>
      </c>
      <c r="CG16" s="53">
        <f t="shared" si="26"/>
        <v>175202.58027195695</v>
      </c>
      <c r="CH16" s="45">
        <f t="shared" si="27"/>
        <v>1671.154469091804</v>
      </c>
      <c r="CI16" s="8">
        <v>8.1354272052123306</v>
      </c>
      <c r="CJ16" s="8"/>
      <c r="CK16" s="8"/>
      <c r="CL16" s="44">
        <f t="shared" si="92"/>
        <v>8.1289184926440381</v>
      </c>
      <c r="CM16" s="87">
        <f t="shared" si="93"/>
        <v>8.0126099719979665E-2</v>
      </c>
      <c r="CN16" s="55">
        <v>24868.885999999999</v>
      </c>
      <c r="CO16" s="56">
        <v>3.1541962137818098</v>
      </c>
      <c r="CP16" s="56">
        <f t="shared" si="115"/>
        <v>784.41346062171453</v>
      </c>
      <c r="CQ16" s="56">
        <f t="shared" si="69"/>
        <v>24098.540326530612</v>
      </c>
      <c r="CR16" s="56">
        <f t="shared" si="29"/>
        <v>787.533929365738</v>
      </c>
      <c r="CS16" s="56">
        <f t="shared" si="30"/>
        <v>23846.418151446167</v>
      </c>
      <c r="CT16" s="56">
        <f t="shared" si="31"/>
        <v>785.5848555084666</v>
      </c>
      <c r="CU16" s="56">
        <v>0.17075346936470201</v>
      </c>
      <c r="CV16" s="56"/>
      <c r="CW16" s="56"/>
      <c r="CX16" s="56">
        <f t="shared" si="95"/>
        <v>0.20379812111311996</v>
      </c>
      <c r="CY16" s="58">
        <f t="shared" si="96"/>
        <v>6.7290583518457413E-3</v>
      </c>
      <c r="CZ16" s="52">
        <v>1003842.333</v>
      </c>
      <c r="DA16" s="8">
        <v>0.67951269017100702</v>
      </c>
      <c r="DB16" s="53">
        <f t="shared" si="116"/>
        <v>6821.236042043698</v>
      </c>
      <c r="DC16" s="53">
        <f t="shared" si="70"/>
        <v>1003751.3715306122</v>
      </c>
      <c r="DD16" s="53">
        <f t="shared" si="33"/>
        <v>6821.2386992763095</v>
      </c>
      <c r="DE16" s="53">
        <f t="shared" si="34"/>
        <v>993249.98947156349</v>
      </c>
      <c r="DF16" s="45">
        <f t="shared" si="35"/>
        <v>7914.4180418984288</v>
      </c>
      <c r="DG16" s="8">
        <v>7.8355865506536002</v>
      </c>
      <c r="DH16" s="8"/>
      <c r="DI16" s="8"/>
      <c r="DJ16" s="44">
        <f t="shared" si="98"/>
        <v>7.6778287144347317</v>
      </c>
      <c r="DK16" s="87">
        <f t="shared" si="99"/>
        <v>6.4107789388247891E-2</v>
      </c>
      <c r="DL16" s="55">
        <v>565639.91</v>
      </c>
      <c r="DM16" s="56">
        <v>0.96895991251457203</v>
      </c>
      <c r="DN16" s="56">
        <f t="shared" si="117"/>
        <v>5480.8239770835044</v>
      </c>
      <c r="DO16" s="56">
        <f t="shared" si="71"/>
        <v>565630.10316326539</v>
      </c>
      <c r="DP16" s="56">
        <f t="shared" si="37"/>
        <v>5480.8467236271645</v>
      </c>
      <c r="DQ16" s="56">
        <f t="shared" si="38"/>
        <v>559712.40483089956</v>
      </c>
      <c r="DR16" s="56">
        <f t="shared" si="39"/>
        <v>5902.3120413796214</v>
      </c>
      <c r="DS16" s="56">
        <v>7.5268882688702998</v>
      </c>
      <c r="DT16" s="56"/>
      <c r="DU16" s="56"/>
      <c r="DV16" s="56">
        <f t="shared" si="101"/>
        <v>7.76472455511486</v>
      </c>
      <c r="DW16" s="58">
        <f t="shared" si="102"/>
        <v>8.4095719889307044E-2</v>
      </c>
      <c r="DX16" s="52">
        <v>1033.2190000000001</v>
      </c>
      <c r="DY16" s="8">
        <v>9.9015780697310198</v>
      </c>
      <c r="DZ16" s="53">
        <f t="shared" si="118"/>
        <v>102.30498591629414</v>
      </c>
      <c r="EA16" s="53">
        <f t="shared" si="72"/>
        <v>351.48175510204089</v>
      </c>
      <c r="EB16" s="53">
        <f t="shared" si="41"/>
        <v>106.06233338671412</v>
      </c>
      <c r="EC16" s="53">
        <f t="shared" si="42"/>
        <v>347.80450563389513</v>
      </c>
      <c r="ED16" s="45">
        <f t="shared" si="43"/>
        <v>104.96267027001822</v>
      </c>
      <c r="EE16" s="8" t="s">
        <v>34</v>
      </c>
      <c r="EF16" s="8"/>
      <c r="EG16" s="8"/>
      <c r="EH16" s="44">
        <f t="shared" si="104"/>
        <v>6.6253525151229644E-3</v>
      </c>
      <c r="EI16" s="87">
        <f t="shared" si="105"/>
        <v>1.9994954101117657E-3</v>
      </c>
      <c r="EJ16" s="55">
        <v>782269.12800000003</v>
      </c>
      <c r="EK16" s="56">
        <v>0.57918046522239497</v>
      </c>
      <c r="EL16" s="56">
        <f t="shared" si="119"/>
        <v>4530.7499748415721</v>
      </c>
      <c r="EM16" s="56">
        <f t="shared" si="73"/>
        <v>782252.45644897968</v>
      </c>
      <c r="EN16" s="56">
        <f t="shared" si="45"/>
        <v>4530.7512408549865</v>
      </c>
      <c r="EO16" s="56">
        <f t="shared" si="46"/>
        <v>774068.42587647494</v>
      </c>
      <c r="EP16" s="56">
        <f t="shared" si="47"/>
        <v>5520.1750811182865</v>
      </c>
      <c r="EQ16" s="56">
        <v>7.7692147009139303</v>
      </c>
      <c r="ER16" s="56"/>
      <c r="ES16" s="56"/>
      <c r="ET16" s="56">
        <f t="shared" si="107"/>
        <v>7.8651103037703969</v>
      </c>
      <c r="EU16" s="58">
        <f t="shared" si="108"/>
        <v>5.8744693644554966E-2</v>
      </c>
      <c r="EV16" s="59">
        <v>940814.25899999996</v>
      </c>
      <c r="EW16" s="8">
        <v>0.56377587909518001</v>
      </c>
      <c r="EX16" s="53">
        <f t="shared" si="48"/>
        <v>100.29981557085898</v>
      </c>
      <c r="EY16" s="56">
        <v>800811.22600000002</v>
      </c>
      <c r="EZ16" s="56">
        <v>0.83032523347056397</v>
      </c>
      <c r="FA16" s="57">
        <f t="shared" si="49"/>
        <v>99.788332822959546</v>
      </c>
      <c r="FB16" s="8">
        <v>214417.17</v>
      </c>
      <c r="FC16" s="8">
        <v>0.94571335106854504</v>
      </c>
      <c r="FD16" s="53">
        <f t="shared" si="50"/>
        <v>100.57694930522749</v>
      </c>
      <c r="FE16" s="56">
        <v>43404.58</v>
      </c>
      <c r="FF16" s="56">
        <v>1.6652562587247901</v>
      </c>
      <c r="FG16" s="57">
        <f t="shared" si="51"/>
        <v>98.640663731621174</v>
      </c>
      <c r="FH16" s="8">
        <v>357066.94799999997</v>
      </c>
      <c r="FI16" s="8">
        <v>0.95594239494436595</v>
      </c>
      <c r="FJ16" s="53">
        <f t="shared" si="52"/>
        <v>99.963844509453111</v>
      </c>
      <c r="FK16" s="56">
        <v>72699.56</v>
      </c>
      <c r="FL16" s="56">
        <v>1.76639642730929</v>
      </c>
      <c r="FM16" s="89">
        <f t="shared" si="53"/>
        <v>99.020562214096827</v>
      </c>
      <c r="FN16" s="7"/>
      <c r="FO16" s="60">
        <f t="shared" si="54"/>
        <v>100.28020312851318</v>
      </c>
      <c r="FP16" s="61">
        <f t="shared" si="55"/>
        <v>0.30702257013363043</v>
      </c>
      <c r="FQ16" s="62">
        <f t="shared" si="56"/>
        <v>99.149852922892521</v>
      </c>
      <c r="FR16" s="63">
        <f t="shared" si="57"/>
        <v>0.58465643872194706</v>
      </c>
      <c r="FS16" s="64">
        <v>99.231058135161192</v>
      </c>
      <c r="FT16" s="65">
        <v>0.279550478182923</v>
      </c>
      <c r="FU16" s="7"/>
      <c r="FV16" s="66">
        <f t="shared" si="58"/>
        <v>0.98953786529523213</v>
      </c>
      <c r="FW16" s="67">
        <f t="shared" si="59"/>
        <v>4.1170141623544715E-3</v>
      </c>
      <c r="FX16" s="68">
        <f t="shared" si="60"/>
        <v>1.0008190149543825</v>
      </c>
      <c r="FY16" s="69">
        <f t="shared" si="61"/>
        <v>6.5404454783642985E-3</v>
      </c>
    </row>
    <row r="17" spans="1:181" x14ac:dyDescent="0.25">
      <c r="A17" s="37"/>
      <c r="B17" s="5" t="b">
        <v>0</v>
      </c>
      <c r="C17" s="5" t="s">
        <v>2</v>
      </c>
      <c r="D17" s="6">
        <v>43420.506932870398</v>
      </c>
      <c r="E17" s="2" t="s">
        <v>28</v>
      </c>
      <c r="F17" s="3" t="s">
        <v>158</v>
      </c>
      <c r="G17" s="38" t="s">
        <v>36</v>
      </c>
      <c r="H17" s="52">
        <v>7131.4960000000001</v>
      </c>
      <c r="I17" s="8">
        <v>5.5581295309916001</v>
      </c>
      <c r="J17" s="53">
        <f t="shared" si="0"/>
        <v>396.37778517748472</v>
      </c>
      <c r="K17" s="53">
        <f t="shared" si="62"/>
        <v>3477.9680000000003</v>
      </c>
      <c r="L17" s="53">
        <f t="shared" si="1"/>
        <v>464.94026426339985</v>
      </c>
      <c r="M17" s="53">
        <f t="shared" si="2"/>
        <v>3635.6497994877095</v>
      </c>
      <c r="N17" s="45">
        <f t="shared" si="3"/>
        <v>490.6928091500954</v>
      </c>
      <c r="O17" s="8">
        <v>17.494816842437899</v>
      </c>
      <c r="P17" s="8"/>
      <c r="Q17" s="8"/>
      <c r="R17" s="44">
        <f t="shared" si="74"/>
        <v>18.953444893586227</v>
      </c>
      <c r="S17" s="87">
        <f t="shared" si="75"/>
        <v>2.5585188734026008</v>
      </c>
      <c r="T17" s="55">
        <v>109768.914</v>
      </c>
      <c r="U17" s="56">
        <v>1.07537459004673</v>
      </c>
      <c r="V17" s="56">
        <f t="shared" si="109"/>
        <v>1180.4270089262477</v>
      </c>
      <c r="W17" s="56">
        <f t="shared" si="63"/>
        <v>57689.026000000005</v>
      </c>
      <c r="X17" s="56">
        <f t="shared" si="5"/>
        <v>1395.038018668909</v>
      </c>
      <c r="Y17" s="56">
        <f t="shared" si="6"/>
        <v>60304.492683527067</v>
      </c>
      <c r="Z17" s="56">
        <f t="shared" si="7"/>
        <v>1839.139896573141</v>
      </c>
      <c r="AA17" s="56">
        <v>21.691613423172999</v>
      </c>
      <c r="AB17" s="56"/>
      <c r="AC17" s="56"/>
      <c r="AD17" s="56">
        <f t="shared" si="77"/>
        <v>23.49769820898031</v>
      </c>
      <c r="AE17" s="58">
        <f t="shared" si="78"/>
        <v>0.71897226718968865</v>
      </c>
      <c r="AF17" s="52">
        <v>6473877.5389999999</v>
      </c>
      <c r="AG17" s="8">
        <v>0.34374143710428601</v>
      </c>
      <c r="AH17" s="53">
        <f t="shared" si="110"/>
        <v>22253.399688930185</v>
      </c>
      <c r="AI17" s="53">
        <f t="shared" si="64"/>
        <v>2016329.6959999995</v>
      </c>
      <c r="AJ17" s="53">
        <f t="shared" si="9"/>
        <v>37261.830311455764</v>
      </c>
      <c r="AK17" s="53">
        <f t="shared" si="10"/>
        <v>2107744.7104066261</v>
      </c>
      <c r="AL17" s="45">
        <f t="shared" si="11"/>
        <v>55239.072688945831</v>
      </c>
      <c r="AM17" s="8">
        <v>28.133613112811101</v>
      </c>
      <c r="AN17" s="8"/>
      <c r="AO17" s="8"/>
      <c r="AP17" s="44">
        <f t="shared" si="80"/>
        <v>31.200424993066775</v>
      </c>
      <c r="AQ17" s="87">
        <f t="shared" si="81"/>
        <v>0.82128773013988654</v>
      </c>
      <c r="AR17" s="55">
        <v>1495706.5249999999</v>
      </c>
      <c r="AS17" s="56">
        <v>0.89333681990172398</v>
      </c>
      <c r="AT17" s="56">
        <f t="shared" si="111"/>
        <v>13361.697105497582</v>
      </c>
      <c r="AU17" s="56">
        <f t="shared" si="65"/>
        <v>1336250.3709999998</v>
      </c>
      <c r="AV17" s="56">
        <f t="shared" si="13"/>
        <v>13529.337811283167</v>
      </c>
      <c r="AW17" s="56">
        <f t="shared" si="14"/>
        <v>1410431.7376130829</v>
      </c>
      <c r="AX17" s="56">
        <f t="shared" si="15"/>
        <v>29847.98223349774</v>
      </c>
      <c r="AY17" s="56">
        <v>27.822662906346999</v>
      </c>
      <c r="AZ17" s="56"/>
      <c r="BA17" s="56"/>
      <c r="BB17" s="56">
        <f t="shared" si="83"/>
        <v>31.053098582410456</v>
      </c>
      <c r="BC17" s="58">
        <f t="shared" si="84"/>
        <v>0.66158386228912669</v>
      </c>
      <c r="BD17" s="52">
        <v>618196.24899999995</v>
      </c>
      <c r="BE17" s="8">
        <v>0.76251745862280096</v>
      </c>
      <c r="BF17" s="53">
        <f t="shared" si="112"/>
        <v>4713.8543271762828</v>
      </c>
      <c r="BG17" s="53">
        <f t="shared" si="66"/>
        <v>610152.37385714275</v>
      </c>
      <c r="BH17" s="53">
        <f t="shared" si="17"/>
        <v>4717.9156633597186</v>
      </c>
      <c r="BI17" s="53">
        <f t="shared" si="18"/>
        <v>644024.7213731755</v>
      </c>
      <c r="BJ17" s="45">
        <f t="shared" si="19"/>
        <v>12962.663020240188</v>
      </c>
      <c r="BK17" s="8">
        <v>26.848700495874599</v>
      </c>
      <c r="BL17" s="8"/>
      <c r="BM17" s="8"/>
      <c r="BN17" s="44">
        <f t="shared" si="86"/>
        <v>31.940917590297847</v>
      </c>
      <c r="BO17" s="87">
        <f t="shared" si="87"/>
        <v>0.64768150084772924</v>
      </c>
      <c r="BP17" s="55">
        <v>265506.69199999998</v>
      </c>
      <c r="BQ17" s="56">
        <v>0.53852157223536601</v>
      </c>
      <c r="BR17" s="56">
        <f t="shared" si="113"/>
        <v>1429.8108121485106</v>
      </c>
      <c r="BS17" s="56">
        <f t="shared" si="67"/>
        <v>265285.41842857143</v>
      </c>
      <c r="BT17" s="56">
        <f t="shared" si="21"/>
        <v>1430.0730389116256</v>
      </c>
      <c r="BU17" s="56">
        <f t="shared" si="22"/>
        <v>277312.75224983343</v>
      </c>
      <c r="BV17" s="56">
        <f t="shared" si="23"/>
        <v>5365.7687795268512</v>
      </c>
      <c r="BW17" s="56">
        <v>2.9375461407200301</v>
      </c>
      <c r="BX17" s="56"/>
      <c r="BY17" s="56"/>
      <c r="BZ17" s="56">
        <f t="shared" si="89"/>
        <v>3.1424965692477103</v>
      </c>
      <c r="CA17" s="58">
        <f t="shared" si="90"/>
        <v>6.1301470751431594E-2</v>
      </c>
      <c r="CB17" s="52">
        <v>66151.17</v>
      </c>
      <c r="CC17" s="8">
        <v>1.0141674814789901</v>
      </c>
      <c r="CD17" s="53">
        <f t="shared" si="114"/>
        <v>670.88365475788521</v>
      </c>
      <c r="CE17" s="53">
        <f t="shared" si="68"/>
        <v>65454.569040816328</v>
      </c>
      <c r="CF17" s="53">
        <f t="shared" si="25"/>
        <v>673.51550800877249</v>
      </c>
      <c r="CG17" s="53">
        <f t="shared" si="26"/>
        <v>68422.104748749349</v>
      </c>
      <c r="CH17" s="45">
        <f t="shared" si="27"/>
        <v>1453.4032568752875</v>
      </c>
      <c r="CI17" s="8">
        <v>2.9811040675492801</v>
      </c>
      <c r="CJ17" s="8"/>
      <c r="CK17" s="8"/>
      <c r="CL17" s="44">
        <f t="shared" si="92"/>
        <v>3.1745977241566998</v>
      </c>
      <c r="CM17" s="87">
        <f t="shared" si="93"/>
        <v>6.7893971277417572E-2</v>
      </c>
      <c r="CN17" s="55">
        <v>38488.821000000004</v>
      </c>
      <c r="CO17" s="56">
        <v>2.1446421933009701</v>
      </c>
      <c r="CP17" s="56">
        <f t="shared" si="115"/>
        <v>825.44749487008448</v>
      </c>
      <c r="CQ17" s="56">
        <f t="shared" si="69"/>
        <v>37718.475326530614</v>
      </c>
      <c r="CR17" s="56">
        <f t="shared" si="29"/>
        <v>828.41341097606767</v>
      </c>
      <c r="CS17" s="56">
        <f t="shared" si="30"/>
        <v>39428.53046890688</v>
      </c>
      <c r="CT17" s="56">
        <f t="shared" si="31"/>
        <v>1134.3545791471954</v>
      </c>
      <c r="CU17" s="56">
        <v>0.28541322460541502</v>
      </c>
      <c r="CV17" s="56"/>
      <c r="CW17" s="56"/>
      <c r="CX17" s="56">
        <f t="shared" si="95"/>
        <v>0.33696718629952038</v>
      </c>
      <c r="CY17" s="58">
        <f t="shared" si="96"/>
        <v>9.7233377182443358E-3</v>
      </c>
      <c r="CZ17" s="52">
        <v>353282.61800000002</v>
      </c>
      <c r="DA17" s="8">
        <v>0.65339638569132796</v>
      </c>
      <c r="DB17" s="53">
        <f t="shared" si="116"/>
        <v>2308.3358572877009</v>
      </c>
      <c r="DC17" s="53">
        <f t="shared" si="70"/>
        <v>353191.65653061226</v>
      </c>
      <c r="DD17" s="53">
        <f t="shared" si="33"/>
        <v>2308.3437095174827</v>
      </c>
      <c r="DE17" s="53">
        <f t="shared" si="34"/>
        <v>369204.42489587376</v>
      </c>
      <c r="DF17" s="45">
        <f t="shared" si="35"/>
        <v>7272.9087787387916</v>
      </c>
      <c r="DG17" s="8">
        <v>2.7502674066316199</v>
      </c>
      <c r="DH17" s="8"/>
      <c r="DI17" s="8"/>
      <c r="DJ17" s="44">
        <f t="shared" si="98"/>
        <v>2.8539525446861909</v>
      </c>
      <c r="DK17" s="87">
        <f t="shared" si="99"/>
        <v>5.6668823688682257E-2</v>
      </c>
      <c r="DL17" s="55">
        <v>199207.601</v>
      </c>
      <c r="DM17" s="56">
        <v>0.73826777946192801</v>
      </c>
      <c r="DN17" s="56">
        <f t="shared" si="117"/>
        <v>1470.6855324220774</v>
      </c>
      <c r="DO17" s="56">
        <f t="shared" si="71"/>
        <v>199197.79416326529</v>
      </c>
      <c r="DP17" s="56">
        <f t="shared" si="37"/>
        <v>1470.7703000117963</v>
      </c>
      <c r="DQ17" s="56">
        <f t="shared" si="38"/>
        <v>208228.89123996237</v>
      </c>
      <c r="DR17" s="56">
        <f t="shared" si="39"/>
        <v>4163.7758936880873</v>
      </c>
      <c r="DS17" s="56">
        <v>2.65077488803739</v>
      </c>
      <c r="DT17" s="56"/>
      <c r="DU17" s="56"/>
      <c r="DV17" s="56">
        <f t="shared" si="101"/>
        <v>2.888697786470817</v>
      </c>
      <c r="DW17" s="58">
        <f t="shared" si="102"/>
        <v>5.8201551354566332E-2</v>
      </c>
      <c r="DX17" s="52">
        <v>1299.547</v>
      </c>
      <c r="DY17" s="8">
        <v>7.9475426115044296</v>
      </c>
      <c r="DZ17" s="53">
        <f t="shared" si="118"/>
        <v>103.28205158152747</v>
      </c>
      <c r="EA17" s="53">
        <f t="shared" si="72"/>
        <v>617.80975510204087</v>
      </c>
      <c r="EB17" s="53">
        <f t="shared" si="41"/>
        <v>107.00509613560773</v>
      </c>
      <c r="EC17" s="53">
        <f t="shared" si="42"/>
        <v>645.81960278481154</v>
      </c>
      <c r="ED17" s="45">
        <f t="shared" si="43"/>
        <v>112.49840248394322</v>
      </c>
      <c r="EE17" s="8" t="s">
        <v>34</v>
      </c>
      <c r="EF17" s="8"/>
      <c r="EG17" s="8"/>
      <c r="EH17" s="44">
        <f t="shared" si="104"/>
        <v>1.2302263082612229E-2</v>
      </c>
      <c r="EI17" s="87">
        <f t="shared" si="105"/>
        <v>2.1431640658732048E-3</v>
      </c>
      <c r="EJ17" s="55">
        <v>631018.15399999998</v>
      </c>
      <c r="EK17" s="56">
        <v>0.42712508628190399</v>
      </c>
      <c r="EL17" s="56">
        <f t="shared" si="119"/>
        <v>2695.2368347269776</v>
      </c>
      <c r="EM17" s="56">
        <f t="shared" si="73"/>
        <v>631001.48244897963</v>
      </c>
      <c r="EN17" s="56">
        <f t="shared" si="45"/>
        <v>2695.2389629216896</v>
      </c>
      <c r="EO17" s="56">
        <f t="shared" si="46"/>
        <v>659609.40789049235</v>
      </c>
      <c r="EP17" s="56">
        <f t="shared" si="47"/>
        <v>12577.195879437328</v>
      </c>
      <c r="EQ17" s="56">
        <v>6.2664445455517201</v>
      </c>
      <c r="ER17" s="56"/>
      <c r="ES17" s="56"/>
      <c r="ET17" s="56">
        <f t="shared" si="107"/>
        <v>6.7021216433019601</v>
      </c>
      <c r="EU17" s="58">
        <f t="shared" si="108"/>
        <v>0.12865712087976683</v>
      </c>
      <c r="EV17" s="59">
        <v>928427.75800000003</v>
      </c>
      <c r="EW17" s="8">
        <v>0.58506591634749505</v>
      </c>
      <c r="EX17" s="53">
        <f t="shared" si="48"/>
        <v>98.979295867863854</v>
      </c>
      <c r="EY17" s="56">
        <v>793889.21400000004</v>
      </c>
      <c r="EZ17" s="56">
        <v>1.13317290940562</v>
      </c>
      <c r="FA17" s="57">
        <f t="shared" si="49"/>
        <v>98.925787425449698</v>
      </c>
      <c r="FB17" s="8">
        <v>205156.72200000001</v>
      </c>
      <c r="FC17" s="8">
        <v>1.0614866022573901</v>
      </c>
      <c r="FD17" s="53">
        <f t="shared" si="50"/>
        <v>96.233138550521161</v>
      </c>
      <c r="FE17" s="56">
        <v>41288.451000000001</v>
      </c>
      <c r="FF17" s="56">
        <v>1.70536571895029</v>
      </c>
      <c r="FG17" s="57">
        <f t="shared" si="51"/>
        <v>93.831577476167666</v>
      </c>
      <c r="FH17" s="8">
        <v>341624.10399999999</v>
      </c>
      <c r="FI17" s="8">
        <v>0.79441126689916297</v>
      </c>
      <c r="FJ17" s="53">
        <f t="shared" si="52"/>
        <v>95.640492642117195</v>
      </c>
      <c r="FK17" s="56">
        <v>69961.489000000001</v>
      </c>
      <c r="FL17" s="56">
        <v>1.5101464993348199</v>
      </c>
      <c r="FM17" s="89">
        <f t="shared" si="53"/>
        <v>95.291167843592888</v>
      </c>
      <c r="FN17" s="7"/>
      <c r="FO17" s="60">
        <f t="shared" si="54"/>
        <v>96.95097568683407</v>
      </c>
      <c r="FP17" s="61">
        <f t="shared" si="55"/>
        <v>1.7813953409522865</v>
      </c>
      <c r="FQ17" s="62">
        <f t="shared" si="56"/>
        <v>96.016177581736756</v>
      </c>
      <c r="FR17" s="63">
        <f t="shared" si="57"/>
        <v>2.6233514999221104</v>
      </c>
      <c r="FS17" s="64">
        <v>101.34647452649826</v>
      </c>
      <c r="FT17" s="65">
        <v>0.28158353400474651</v>
      </c>
      <c r="FU17" s="7"/>
      <c r="FV17" s="66">
        <f t="shared" si="58"/>
        <v>1.0453373347563029</v>
      </c>
      <c r="FW17" s="67">
        <f t="shared" si="59"/>
        <v>1.9425573889826984E-2</v>
      </c>
      <c r="FX17" s="68">
        <f t="shared" si="60"/>
        <v>1.0555145713879717</v>
      </c>
      <c r="FY17" s="69">
        <f t="shared" si="61"/>
        <v>2.8987472397310251E-2</v>
      </c>
    </row>
    <row r="18" spans="1:181" x14ac:dyDescent="0.25">
      <c r="A18" s="37"/>
      <c r="B18" s="5" t="b">
        <v>0</v>
      </c>
      <c r="C18" s="5" t="s">
        <v>74</v>
      </c>
      <c r="D18" s="6">
        <v>43420.514120370397</v>
      </c>
      <c r="E18" s="2" t="s">
        <v>28</v>
      </c>
      <c r="F18" s="3" t="s">
        <v>158</v>
      </c>
      <c r="G18" s="38" t="s">
        <v>94</v>
      </c>
      <c r="H18" s="52">
        <v>7925.799</v>
      </c>
      <c r="I18" s="8">
        <v>5.4701754266054703</v>
      </c>
      <c r="J18" s="53">
        <f t="shared" si="0"/>
        <v>433.5551092601421</v>
      </c>
      <c r="K18" s="53">
        <f t="shared" si="62"/>
        <v>4272.2710000000006</v>
      </c>
      <c r="L18" s="53">
        <f t="shared" si="1"/>
        <v>497.01522463269237</v>
      </c>
      <c r="M18" s="53">
        <f t="shared" si="2"/>
        <v>4443.1287433606085</v>
      </c>
      <c r="N18" s="45">
        <f t="shared" si="3"/>
        <v>527.50503816423736</v>
      </c>
      <c r="O18" s="8">
        <v>21.4903065946148</v>
      </c>
      <c r="P18" s="8"/>
      <c r="Q18" s="8"/>
      <c r="R18" s="44">
        <f t="shared" si="74"/>
        <v>23.163010861018709</v>
      </c>
      <c r="S18" s="87">
        <f t="shared" si="75"/>
        <v>2.750596125312549</v>
      </c>
      <c r="T18" s="55">
        <v>121530.844</v>
      </c>
      <c r="U18" s="56">
        <v>0.76064639666697098</v>
      </c>
      <c r="V18" s="56">
        <f t="shared" si="109"/>
        <v>924.41998572495766</v>
      </c>
      <c r="W18" s="56">
        <f t="shared" si="63"/>
        <v>69450.956000000006</v>
      </c>
      <c r="X18" s="56">
        <f t="shared" si="5"/>
        <v>1186.2864157263364</v>
      </c>
      <c r="Y18" s="56">
        <f t="shared" si="6"/>
        <v>72228.456213913596</v>
      </c>
      <c r="Z18" s="56">
        <f t="shared" si="7"/>
        <v>2109.8006206904856</v>
      </c>
      <c r="AA18" s="56">
        <v>26.114209129164301</v>
      </c>
      <c r="AB18" s="56"/>
      <c r="AC18" s="56"/>
      <c r="AD18" s="56">
        <f t="shared" si="77"/>
        <v>28.143881006044886</v>
      </c>
      <c r="AE18" s="58">
        <f t="shared" si="78"/>
        <v>0.82502369454268842</v>
      </c>
      <c r="AF18" s="52">
        <v>4879343.0159999998</v>
      </c>
      <c r="AG18" s="8">
        <v>0.27904425712162501</v>
      </c>
      <c r="AH18" s="53">
        <f t="shared" si="110"/>
        <v>13615.526471413094</v>
      </c>
      <c r="AI18" s="53">
        <f t="shared" si="64"/>
        <v>421795.17299999949</v>
      </c>
      <c r="AJ18" s="53">
        <f t="shared" si="9"/>
        <v>32842.240507282637</v>
      </c>
      <c r="AK18" s="53">
        <f t="shared" si="10"/>
        <v>438663.71233637986</v>
      </c>
      <c r="AL18" s="45">
        <f t="shared" si="11"/>
        <v>35702.268059900554</v>
      </c>
      <c r="AM18" s="8">
        <v>5.8852588609760899</v>
      </c>
      <c r="AN18" s="8"/>
      <c r="AO18" s="8"/>
      <c r="AP18" s="44">
        <f t="shared" si="80"/>
        <v>6.4934307206924711</v>
      </c>
      <c r="AQ18" s="87">
        <f t="shared" si="81"/>
        <v>0.52873342252719713</v>
      </c>
      <c r="AR18" s="55">
        <v>451475.43699999998</v>
      </c>
      <c r="AS18" s="56">
        <v>0.74906717942168899</v>
      </c>
      <c r="AT18" s="56">
        <f t="shared" si="111"/>
        <v>3381.8543217176443</v>
      </c>
      <c r="AU18" s="56">
        <f t="shared" si="65"/>
        <v>292019.28299999994</v>
      </c>
      <c r="AV18" s="56">
        <f t="shared" si="13"/>
        <v>3993.1154160722981</v>
      </c>
      <c r="AW18" s="56">
        <f t="shared" si="14"/>
        <v>305239.43624265958</v>
      </c>
      <c r="AX18" s="56">
        <f t="shared" si="15"/>
        <v>8350.7091608515148</v>
      </c>
      <c r="AY18" s="56">
        <v>6.0802632870229898</v>
      </c>
      <c r="AZ18" s="56"/>
      <c r="BA18" s="56"/>
      <c r="BB18" s="56">
        <f t="shared" si="83"/>
        <v>6.7203750824011355</v>
      </c>
      <c r="BC18" s="58">
        <f t="shared" si="84"/>
        <v>0.18459773738714366</v>
      </c>
      <c r="BD18" s="52">
        <v>169559.277</v>
      </c>
      <c r="BE18" s="8">
        <v>1.15614636283823</v>
      </c>
      <c r="BF18" s="53">
        <f t="shared" si="112"/>
        <v>1960.3534138902996</v>
      </c>
      <c r="BG18" s="53">
        <f t="shared" si="66"/>
        <v>161515.40185714286</v>
      </c>
      <c r="BH18" s="53">
        <f t="shared" si="17"/>
        <v>1970.0992604657654</v>
      </c>
      <c r="BI18" s="53">
        <f t="shared" si="18"/>
        <v>168827.44762913795</v>
      </c>
      <c r="BJ18" s="45">
        <f t="shared" si="19"/>
        <v>4499.3495705882724</v>
      </c>
      <c r="BK18" s="8">
        <v>5.3394906509427296</v>
      </c>
      <c r="BL18" s="8"/>
      <c r="BM18" s="8"/>
      <c r="BN18" s="44">
        <f t="shared" si="86"/>
        <v>8.3731313608658411</v>
      </c>
      <c r="BO18" s="87">
        <f t="shared" si="87"/>
        <v>0.22409824976034667</v>
      </c>
      <c r="BP18" s="55">
        <v>61158.228000000003</v>
      </c>
      <c r="BQ18" s="56">
        <v>1.14106890058205</v>
      </c>
      <c r="BR18" s="56">
        <f t="shared" si="113"/>
        <v>697.85751985506352</v>
      </c>
      <c r="BS18" s="56">
        <f t="shared" si="67"/>
        <v>60936.954428571429</v>
      </c>
      <c r="BT18" s="56">
        <f t="shared" si="21"/>
        <v>698.39462777387439</v>
      </c>
      <c r="BU18" s="56">
        <f t="shared" si="22"/>
        <v>63373.960536314567</v>
      </c>
      <c r="BV18" s="56">
        <f t="shared" si="23"/>
        <v>1668.102398740079</v>
      </c>
      <c r="BW18" s="56">
        <v>0.67279007398654</v>
      </c>
      <c r="BX18" s="56"/>
      <c r="BY18" s="56"/>
      <c r="BZ18" s="56">
        <f t="shared" si="89"/>
        <v>0.7181510837467372</v>
      </c>
      <c r="CA18" s="58">
        <f t="shared" si="90"/>
        <v>1.898648229853973E-2</v>
      </c>
      <c r="CB18" s="52">
        <v>19007.731</v>
      </c>
      <c r="CC18" s="8">
        <v>4.9850114230774603</v>
      </c>
      <c r="CD18" s="53">
        <f t="shared" si="114"/>
        <v>947.53756161783554</v>
      </c>
      <c r="CE18" s="53">
        <f t="shared" si="68"/>
        <v>18311.130040816326</v>
      </c>
      <c r="CF18" s="53">
        <f t="shared" si="25"/>
        <v>949.40280807657768</v>
      </c>
      <c r="CG18" s="53">
        <f t="shared" si="26"/>
        <v>19043.433388884954</v>
      </c>
      <c r="CH18" s="45">
        <f t="shared" si="27"/>
        <v>1085.5974460542652</v>
      </c>
      <c r="CI18" s="8">
        <v>0.80375924383696995</v>
      </c>
      <c r="CJ18" s="8"/>
      <c r="CK18" s="8"/>
      <c r="CL18" s="44">
        <f t="shared" si="92"/>
        <v>0.88356300231452489</v>
      </c>
      <c r="CM18" s="87">
        <f t="shared" si="93"/>
        <v>5.0416591082571932E-2</v>
      </c>
      <c r="CN18" s="55">
        <v>63263.993000000002</v>
      </c>
      <c r="CO18" s="56">
        <v>2.5551687449582801</v>
      </c>
      <c r="CP18" s="56">
        <f t="shared" si="115"/>
        <v>1616.5017759485943</v>
      </c>
      <c r="CQ18" s="56">
        <f t="shared" si="69"/>
        <v>62493.647326530612</v>
      </c>
      <c r="CR18" s="56">
        <f t="shared" si="29"/>
        <v>1618.0182954289064</v>
      </c>
      <c r="CS18" s="56">
        <f t="shared" si="30"/>
        <v>64992.909090726913</v>
      </c>
      <c r="CT18" s="56">
        <f t="shared" si="31"/>
        <v>2281.0679164545859</v>
      </c>
      <c r="CU18" s="56">
        <v>0.49398361481407499</v>
      </c>
      <c r="CV18" s="56"/>
      <c r="CW18" s="56"/>
      <c r="CX18" s="56">
        <f t="shared" si="95"/>
        <v>0.55544747535020011</v>
      </c>
      <c r="CY18" s="58">
        <f t="shared" si="96"/>
        <v>1.9533612316138548E-2</v>
      </c>
      <c r="CZ18" s="52">
        <v>66303.316000000006</v>
      </c>
      <c r="DA18" s="8">
        <v>1.41432092579807</v>
      </c>
      <c r="DB18" s="53">
        <f t="shared" si="116"/>
        <v>937.74167268601991</v>
      </c>
      <c r="DC18" s="53">
        <f t="shared" si="70"/>
        <v>66212.354530612254</v>
      </c>
      <c r="DD18" s="53">
        <f t="shared" si="33"/>
        <v>937.76100149279102</v>
      </c>
      <c r="DE18" s="53">
        <f t="shared" si="34"/>
        <v>68860.33577470771</v>
      </c>
      <c r="DF18" s="45">
        <f t="shared" si="35"/>
        <v>1900.9204518023921</v>
      </c>
      <c r="DG18" s="8">
        <v>0.50699702768007204</v>
      </c>
      <c r="DH18" s="8"/>
      <c r="DI18" s="8"/>
      <c r="DJ18" s="44">
        <f t="shared" si="98"/>
        <v>0.5322908320169728</v>
      </c>
      <c r="DK18" s="87">
        <f t="shared" si="99"/>
        <v>1.4754027392252391E-2</v>
      </c>
      <c r="DL18" s="55">
        <v>49865.396000000001</v>
      </c>
      <c r="DM18" s="56">
        <v>1.5508017189110299</v>
      </c>
      <c r="DN18" s="56">
        <f t="shared" si="117"/>
        <v>773.31341830979193</v>
      </c>
      <c r="DO18" s="56">
        <f t="shared" si="71"/>
        <v>49855.589163265307</v>
      </c>
      <c r="DP18" s="56">
        <f t="shared" si="37"/>
        <v>773.4746169456082</v>
      </c>
      <c r="DQ18" s="56">
        <f t="shared" si="38"/>
        <v>51849.426506062402</v>
      </c>
      <c r="DR18" s="56">
        <f t="shared" si="39"/>
        <v>1468.5069418242247</v>
      </c>
      <c r="DS18" s="56">
        <v>0.66347871835495398</v>
      </c>
      <c r="DT18" s="56"/>
      <c r="DU18" s="56"/>
      <c r="DV18" s="56">
        <f t="shared" si="101"/>
        <v>0.71929174998699297</v>
      </c>
      <c r="DW18" s="58">
        <f t="shared" si="102"/>
        <v>2.0449435366270079E-2</v>
      </c>
      <c r="DX18" s="52">
        <v>1420.6949999999999</v>
      </c>
      <c r="DY18" s="8">
        <v>14.751403770309301</v>
      </c>
      <c r="DZ18" s="53">
        <f t="shared" si="118"/>
        <v>209.57245579459573</v>
      </c>
      <c r="EA18" s="53">
        <f t="shared" si="72"/>
        <v>738.95775510204078</v>
      </c>
      <c r="EB18" s="53">
        <f t="shared" si="41"/>
        <v>211.43207573090496</v>
      </c>
      <c r="EC18" s="53">
        <f t="shared" si="42"/>
        <v>768.51034071179151</v>
      </c>
      <c r="ED18" s="45">
        <f t="shared" si="43"/>
        <v>220.64047636274537</v>
      </c>
      <c r="EE18" s="8" t="s">
        <v>34</v>
      </c>
      <c r="EF18" s="8"/>
      <c r="EG18" s="8"/>
      <c r="EH18" s="44">
        <f t="shared" si="104"/>
        <v>1.463940758746936E-2</v>
      </c>
      <c r="EI18" s="87">
        <f t="shared" si="105"/>
        <v>4.203121655217257E-3</v>
      </c>
      <c r="EJ18" s="55">
        <v>457227.10800000001</v>
      </c>
      <c r="EK18" s="56">
        <v>0.80250061885408797</v>
      </c>
      <c r="EL18" s="56">
        <f t="shared" si="119"/>
        <v>3669.2503712686494</v>
      </c>
      <c r="EM18" s="56">
        <f t="shared" si="73"/>
        <v>457210.4364489796</v>
      </c>
      <c r="EN18" s="56">
        <f t="shared" si="45"/>
        <v>3669.2519345279643</v>
      </c>
      <c r="EO18" s="56">
        <f t="shared" si="46"/>
        <v>475495.31196661206</v>
      </c>
      <c r="EP18" s="56">
        <f t="shared" si="47"/>
        <v>11895.726243798539</v>
      </c>
      <c r="EQ18" s="56">
        <v>4.5397251050674496</v>
      </c>
      <c r="ER18" s="56"/>
      <c r="ES18" s="56"/>
      <c r="ET18" s="56">
        <f t="shared" si="107"/>
        <v>4.8313856404988123</v>
      </c>
      <c r="EU18" s="58">
        <f t="shared" si="108"/>
        <v>0.12134449929212918</v>
      </c>
      <c r="EV18" s="59">
        <v>928409.52300000004</v>
      </c>
      <c r="EW18" s="8">
        <v>0.61781795950756302</v>
      </c>
      <c r="EX18" s="53">
        <f t="shared" si="48"/>
        <v>98.977351842122914</v>
      </c>
      <c r="EY18" s="56">
        <v>804360.56799999997</v>
      </c>
      <c r="EZ18" s="56">
        <v>0.79377428890051005</v>
      </c>
      <c r="FA18" s="57">
        <f t="shared" si="49"/>
        <v>100.23061298749674</v>
      </c>
      <c r="FB18" s="8">
        <v>203387.465</v>
      </c>
      <c r="FC18" s="8">
        <v>0.85710763858495298</v>
      </c>
      <c r="FD18" s="53">
        <f t="shared" si="50"/>
        <v>95.403230798278543</v>
      </c>
      <c r="FE18" s="56">
        <v>41064.400999999998</v>
      </c>
      <c r="FF18" s="56">
        <v>2.74863236831747</v>
      </c>
      <c r="FG18" s="57">
        <f t="shared" si="51"/>
        <v>93.32240446472349</v>
      </c>
      <c r="FH18" s="8">
        <v>338520.80499999999</v>
      </c>
      <c r="FI18" s="8">
        <v>0.66922004099784604</v>
      </c>
      <c r="FJ18" s="53">
        <f t="shared" si="52"/>
        <v>94.771698427362978</v>
      </c>
      <c r="FK18" s="56">
        <v>69115.486999999994</v>
      </c>
      <c r="FL18" s="56">
        <v>0.69086862876983601</v>
      </c>
      <c r="FM18" s="89">
        <f t="shared" si="53"/>
        <v>94.138869347229885</v>
      </c>
      <c r="FN18" s="7"/>
      <c r="FO18" s="60">
        <f t="shared" si="54"/>
        <v>96.384093689254811</v>
      </c>
      <c r="FP18" s="61">
        <f t="shared" si="55"/>
        <v>2.2679173638916437</v>
      </c>
      <c r="FQ18" s="62">
        <f t="shared" si="56"/>
        <v>95.897295599816701</v>
      </c>
      <c r="FR18" s="63">
        <f t="shared" si="57"/>
        <v>3.774901775261065</v>
      </c>
      <c r="FS18" s="64">
        <v>100.23871076378109</v>
      </c>
      <c r="FT18" s="65">
        <v>0.28015689594943283</v>
      </c>
      <c r="FU18" s="7"/>
      <c r="FV18" s="66">
        <f t="shared" si="58"/>
        <v>1.0399922531507499</v>
      </c>
      <c r="FW18" s="67">
        <f t="shared" si="59"/>
        <v>2.4643036678236443E-2</v>
      </c>
      <c r="FX18" s="68">
        <f t="shared" si="60"/>
        <v>1.0452715077814216</v>
      </c>
      <c r="FY18" s="69">
        <f t="shared" si="61"/>
        <v>4.1249656730034334E-2</v>
      </c>
    </row>
    <row r="19" spans="1:181" x14ac:dyDescent="0.25">
      <c r="A19" s="37"/>
      <c r="B19" s="5" t="b">
        <v>0</v>
      </c>
      <c r="C19" s="5" t="s">
        <v>191</v>
      </c>
      <c r="D19" s="6">
        <v>43420.521307870396</v>
      </c>
      <c r="E19" s="2" t="s">
        <v>28</v>
      </c>
      <c r="F19" s="3" t="s">
        <v>158</v>
      </c>
      <c r="G19" s="38" t="s">
        <v>118</v>
      </c>
      <c r="H19" s="52">
        <v>5496.0739999999996</v>
      </c>
      <c r="I19" s="8">
        <v>5.7822965195687299</v>
      </c>
      <c r="J19" s="53">
        <f t="shared" si="0"/>
        <v>317.79929561492185</v>
      </c>
      <c r="K19" s="53">
        <f t="shared" si="62"/>
        <v>1842.5459999999998</v>
      </c>
      <c r="L19" s="53">
        <f t="shared" si="1"/>
        <v>400.06311132676598</v>
      </c>
      <c r="M19" s="53">
        <f t="shared" si="2"/>
        <v>1890.3526935238817</v>
      </c>
      <c r="N19" s="45">
        <f t="shared" si="3"/>
        <v>412.38767862885919</v>
      </c>
      <c r="O19" s="8">
        <v>9.2683442727956908</v>
      </c>
      <c r="P19" s="8"/>
      <c r="Q19" s="8"/>
      <c r="R19" s="44">
        <f t="shared" si="74"/>
        <v>9.8548258446662587</v>
      </c>
      <c r="S19" s="87">
        <f t="shared" si="75"/>
        <v>2.1500059862986367</v>
      </c>
      <c r="T19" s="55">
        <v>85632.217000000004</v>
      </c>
      <c r="U19" s="56">
        <v>1.93421361639069</v>
      </c>
      <c r="V19" s="56">
        <f t="shared" si="109"/>
        <v>1656.3100012312234</v>
      </c>
      <c r="W19" s="56">
        <f t="shared" si="63"/>
        <v>33552.329000000005</v>
      </c>
      <c r="X19" s="56">
        <f t="shared" si="5"/>
        <v>1815.5125916136419</v>
      </c>
      <c r="Y19" s="56">
        <f t="shared" si="6"/>
        <v>34422.877637328711</v>
      </c>
      <c r="Z19" s="56">
        <f t="shared" si="7"/>
        <v>1999.9762047736908</v>
      </c>
      <c r="AA19" s="56">
        <v>12.615989566457801</v>
      </c>
      <c r="AB19" s="56"/>
      <c r="AC19" s="56"/>
      <c r="AD19" s="56">
        <f t="shared" si="77"/>
        <v>13.412904316290801</v>
      </c>
      <c r="AE19" s="58">
        <f t="shared" si="78"/>
        <v>0.77999737970356364</v>
      </c>
      <c r="AF19" s="52">
        <v>4470234.4369999999</v>
      </c>
      <c r="AG19" s="8">
        <v>0.61825452538899295</v>
      </c>
      <c r="AH19" s="53">
        <f t="shared" si="110"/>
        <v>27637.426702249668</v>
      </c>
      <c r="AI19" s="53">
        <f t="shared" si="64"/>
        <v>12686.593999999575</v>
      </c>
      <c r="AJ19" s="53">
        <f t="shared" si="9"/>
        <v>40706.971825065404</v>
      </c>
      <c r="AK19" s="53">
        <f t="shared" si="10"/>
        <v>13015.76033355103</v>
      </c>
      <c r="AL19" s="45">
        <f t="shared" si="11"/>
        <v>41764.062941539574</v>
      </c>
      <c r="AM19" s="8">
        <v>0.17701456662736401</v>
      </c>
      <c r="AN19" s="8"/>
      <c r="AO19" s="8"/>
      <c r="AP19" s="44">
        <f t="shared" si="80"/>
        <v>0.19266908938718127</v>
      </c>
      <c r="AQ19" s="87">
        <f t="shared" si="81"/>
        <v>0.6182233028735693</v>
      </c>
      <c r="AR19" s="55">
        <v>132526.302</v>
      </c>
      <c r="AS19" s="56">
        <v>0.77157036785855804</v>
      </c>
      <c r="AT19" s="56">
        <f t="shared" si="111"/>
        <v>1022.5336758507435</v>
      </c>
      <c r="AU19" s="56">
        <f t="shared" si="65"/>
        <v>-26929.852000000014</v>
      </c>
      <c r="AV19" s="56">
        <f t="shared" si="13"/>
        <v>2356.6092571749705</v>
      </c>
      <c r="AW19" s="56">
        <f t="shared" si="14"/>
        <v>-27928.916355409463</v>
      </c>
      <c r="AX19" s="56">
        <f t="shared" si="15"/>
        <v>-2514.4728937552072</v>
      </c>
      <c r="AY19" s="56" t="s">
        <v>34</v>
      </c>
      <c r="AZ19" s="56"/>
      <c r="BA19" s="56"/>
      <c r="BB19" s="56">
        <f t="shared" si="83"/>
        <v>-0.61490348646872439</v>
      </c>
      <c r="BC19" s="58">
        <f t="shared" si="84"/>
        <v>-5.538115709958364E-2</v>
      </c>
      <c r="BD19" s="52">
        <v>50635.796999999999</v>
      </c>
      <c r="BE19" s="8">
        <v>4.0504401966468802</v>
      </c>
      <c r="BF19" s="53">
        <f t="shared" si="112"/>
        <v>2050.972675580515</v>
      </c>
      <c r="BG19" s="53">
        <f t="shared" si="66"/>
        <v>42591.921857142857</v>
      </c>
      <c r="BH19" s="53">
        <f t="shared" si="17"/>
        <v>2060.2899079290514</v>
      </c>
      <c r="BI19" s="53">
        <f t="shared" si="18"/>
        <v>44172.029722416533</v>
      </c>
      <c r="BJ19" s="45">
        <f t="shared" si="19"/>
        <v>2332.2165128676525</v>
      </c>
      <c r="BK19" s="8" t="s">
        <v>34</v>
      </c>
      <c r="BL19" s="8"/>
      <c r="BM19" s="8"/>
      <c r="BN19" s="44">
        <f t="shared" si="86"/>
        <v>2.190746898894834</v>
      </c>
      <c r="BO19" s="87">
        <f t="shared" si="87"/>
        <v>0.11579371646047101</v>
      </c>
      <c r="BP19" s="55">
        <v>12438.477999999999</v>
      </c>
      <c r="BQ19" s="56">
        <v>2.3955677071354202</v>
      </c>
      <c r="BR19" s="56">
        <f t="shared" si="113"/>
        <v>297.97216222714366</v>
      </c>
      <c r="BS19" s="56">
        <f t="shared" si="67"/>
        <v>12217.204428571427</v>
      </c>
      <c r="BT19" s="56">
        <f t="shared" si="21"/>
        <v>299.22791906415983</v>
      </c>
      <c r="BU19" s="56">
        <f t="shared" si="22"/>
        <v>12534.191981574353</v>
      </c>
      <c r="BV19" s="56">
        <f t="shared" si="23"/>
        <v>405.69540431627763</v>
      </c>
      <c r="BW19" s="56">
        <v>0.13283813491916799</v>
      </c>
      <c r="BX19" s="56"/>
      <c r="BY19" s="56"/>
      <c r="BZ19" s="56">
        <f t="shared" si="89"/>
        <v>0.14203694197554964</v>
      </c>
      <c r="CA19" s="58">
        <f t="shared" si="90"/>
        <v>4.6107821596646798E-3</v>
      </c>
      <c r="CB19" s="52">
        <v>5938.7</v>
      </c>
      <c r="CC19" s="8">
        <v>5.07299072733176</v>
      </c>
      <c r="CD19" s="53">
        <f t="shared" si="114"/>
        <v>301.26970032405126</v>
      </c>
      <c r="CE19" s="53">
        <f t="shared" si="68"/>
        <v>5242.0990408163261</v>
      </c>
      <c r="CF19" s="53">
        <f t="shared" si="25"/>
        <v>307.08580826922173</v>
      </c>
      <c r="CG19" s="53">
        <f t="shared" si="26"/>
        <v>5378.1105283266197</v>
      </c>
      <c r="CH19" s="45">
        <f t="shared" si="27"/>
        <v>334.97694952023841</v>
      </c>
      <c r="CI19" s="8">
        <v>0.200159090721586</v>
      </c>
      <c r="CJ19" s="8"/>
      <c r="CK19" s="8"/>
      <c r="CL19" s="44">
        <f t="shared" si="92"/>
        <v>0.24952955636461838</v>
      </c>
      <c r="CM19" s="87">
        <f t="shared" si="93"/>
        <v>1.5554379840324149E-2</v>
      </c>
      <c r="CN19" s="55">
        <v>81230.423999999999</v>
      </c>
      <c r="CO19" s="56">
        <v>1.73660659849897</v>
      </c>
      <c r="CP19" s="56">
        <f t="shared" si="115"/>
        <v>1410.6529031726909</v>
      </c>
      <c r="CQ19" s="56">
        <f t="shared" si="69"/>
        <v>80460.078326530609</v>
      </c>
      <c r="CR19" s="56">
        <f t="shared" si="29"/>
        <v>1412.3904651077357</v>
      </c>
      <c r="CS19" s="56">
        <f t="shared" si="30"/>
        <v>82547.69530079556</v>
      </c>
      <c r="CT19" s="56">
        <f t="shared" si="31"/>
        <v>2269.5282428288269</v>
      </c>
      <c r="CU19" s="56">
        <v>0.64523445272256497</v>
      </c>
      <c r="CV19" s="56"/>
      <c r="CW19" s="56"/>
      <c r="CX19" s="56">
        <f t="shared" si="95"/>
        <v>0.70547556021532831</v>
      </c>
      <c r="CY19" s="58">
        <f t="shared" si="96"/>
        <v>1.945916694365156E-2</v>
      </c>
      <c r="CZ19" s="52">
        <v>11215.555</v>
      </c>
      <c r="DA19" s="8">
        <v>3.0368031557294102</v>
      </c>
      <c r="DB19" s="53">
        <f t="shared" si="116"/>
        <v>340.59432817256766</v>
      </c>
      <c r="DC19" s="53">
        <f t="shared" si="70"/>
        <v>11124.593530612245</v>
      </c>
      <c r="DD19" s="53">
        <f t="shared" si="33"/>
        <v>340.64754162052986</v>
      </c>
      <c r="DE19" s="53">
        <f t="shared" si="34"/>
        <v>11413.232204216996</v>
      </c>
      <c r="DF19" s="45">
        <f t="shared" si="35"/>
        <v>424.81261483238825</v>
      </c>
      <c r="DG19" s="8">
        <v>7.6384988300094298E-2</v>
      </c>
      <c r="DH19" s="8"/>
      <c r="DI19" s="8"/>
      <c r="DJ19" s="44">
        <f t="shared" si="98"/>
        <v>8.8224357282570359E-2</v>
      </c>
      <c r="DK19" s="87">
        <f t="shared" si="99"/>
        <v>3.2911742721311601E-3</v>
      </c>
      <c r="DL19" s="55">
        <v>11255.624</v>
      </c>
      <c r="DM19" s="56">
        <v>5.0082652863555701</v>
      </c>
      <c r="DN19" s="56">
        <f t="shared" si="117"/>
        <v>563.71150955470625</v>
      </c>
      <c r="DO19" s="56">
        <f t="shared" si="71"/>
        <v>11245.817163265307</v>
      </c>
      <c r="DP19" s="56">
        <f t="shared" si="37"/>
        <v>563.93262551977421</v>
      </c>
      <c r="DQ19" s="56">
        <f t="shared" si="38"/>
        <v>11537.601104914436</v>
      </c>
      <c r="DR19" s="56">
        <f t="shared" si="39"/>
        <v>627.96508698774107</v>
      </c>
      <c r="DS19" s="56">
        <v>0.14969862512603599</v>
      </c>
      <c r="DT19" s="56"/>
      <c r="DU19" s="56"/>
      <c r="DV19" s="56">
        <f t="shared" si="101"/>
        <v>0.1600577257770717</v>
      </c>
      <c r="DW19" s="58">
        <f t="shared" si="102"/>
        <v>8.7205338944697126E-3</v>
      </c>
      <c r="DX19" s="52">
        <v>1315.5519999999999</v>
      </c>
      <c r="DY19" s="8">
        <v>13.755983157529601</v>
      </c>
      <c r="DZ19" s="53">
        <f t="shared" si="118"/>
        <v>180.96711154854378</v>
      </c>
      <c r="EA19" s="53">
        <f t="shared" si="72"/>
        <v>633.81475510204075</v>
      </c>
      <c r="EB19" s="53">
        <f t="shared" si="41"/>
        <v>183.11745925040691</v>
      </c>
      <c r="EC19" s="53">
        <f t="shared" si="42"/>
        <v>650.25971102068672</v>
      </c>
      <c r="ED19" s="45">
        <f t="shared" si="43"/>
        <v>188.37183279749385</v>
      </c>
      <c r="EE19" s="8" t="s">
        <v>34</v>
      </c>
      <c r="EF19" s="8"/>
      <c r="EG19" s="8"/>
      <c r="EH19" s="44">
        <f t="shared" si="104"/>
        <v>1.2386843017004852E-2</v>
      </c>
      <c r="EI19" s="87">
        <f t="shared" si="105"/>
        <v>3.5884137034901185E-3</v>
      </c>
      <c r="EJ19" s="55">
        <v>281965.49400000001</v>
      </c>
      <c r="EK19" s="56">
        <v>1.10397492636068</v>
      </c>
      <c r="EL19" s="56">
        <f t="shared" si="119"/>
        <v>3112.8283547490273</v>
      </c>
      <c r="EM19" s="56">
        <f t="shared" si="73"/>
        <v>281948.8224489796</v>
      </c>
      <c r="EN19" s="56">
        <f t="shared" si="45"/>
        <v>3112.8301974427745</v>
      </c>
      <c r="EO19" s="56">
        <f t="shared" si="46"/>
        <v>289264.26583234034</v>
      </c>
      <c r="EP19" s="56">
        <f t="shared" si="47"/>
        <v>6903.9380265770824</v>
      </c>
      <c r="EQ19" s="56">
        <v>2.7983946796527301</v>
      </c>
      <c r="ER19" s="56"/>
      <c r="ES19" s="56"/>
      <c r="ET19" s="56">
        <f t="shared" si="107"/>
        <v>2.9391398507624658</v>
      </c>
      <c r="EU19" s="58">
        <f t="shared" si="108"/>
        <v>7.0452023752450965E-2</v>
      </c>
      <c r="EV19" s="59">
        <v>939170.38399999996</v>
      </c>
      <c r="EW19" s="8">
        <v>0.32448820837313203</v>
      </c>
      <c r="EX19" s="53">
        <f t="shared" si="48"/>
        <v>100.12456274306192</v>
      </c>
      <c r="EY19" s="56">
        <v>792735.29599999997</v>
      </c>
      <c r="EZ19" s="56">
        <v>1.2949378965741301</v>
      </c>
      <c r="FA19" s="57">
        <f t="shared" si="49"/>
        <v>98.781998790006156</v>
      </c>
      <c r="FB19" s="8">
        <v>207449.88800000001</v>
      </c>
      <c r="FC19" s="8">
        <v>1.1319844801072301</v>
      </c>
      <c r="FD19" s="53">
        <f t="shared" si="50"/>
        <v>97.308796999564535</v>
      </c>
      <c r="FE19" s="56">
        <v>42082.464999999997</v>
      </c>
      <c r="FF19" s="56">
        <v>1.64408152792561</v>
      </c>
      <c r="FG19" s="57">
        <f t="shared" si="51"/>
        <v>95.636042995064514</v>
      </c>
      <c r="FH19" s="8">
        <v>343372.13400000002</v>
      </c>
      <c r="FI19" s="8">
        <v>0.89506010910358502</v>
      </c>
      <c r="FJ19" s="53">
        <f t="shared" si="52"/>
        <v>96.129868094246305</v>
      </c>
      <c r="FK19" s="56">
        <v>70473.285000000003</v>
      </c>
      <c r="FL19" s="56">
        <v>1.5075350474979501</v>
      </c>
      <c r="FM19" s="89">
        <f t="shared" si="53"/>
        <v>95.988260476050712</v>
      </c>
      <c r="FN19" s="7"/>
      <c r="FO19" s="60">
        <f t="shared" si="54"/>
        <v>97.85440927895759</v>
      </c>
      <c r="FP19" s="61">
        <f t="shared" si="55"/>
        <v>2.0524779910847712</v>
      </c>
      <c r="FQ19" s="62">
        <f t="shared" si="56"/>
        <v>96.802100753707123</v>
      </c>
      <c r="FR19" s="63">
        <f t="shared" si="57"/>
        <v>1.7236622244754418</v>
      </c>
      <c r="FS19" s="64">
        <v>100.39333951698673</v>
      </c>
      <c r="FT19" s="65">
        <v>0.28058907014507795</v>
      </c>
      <c r="FU19" s="7"/>
      <c r="FV19" s="66">
        <f t="shared" si="58"/>
        <v>1.0259459972906413</v>
      </c>
      <c r="FW19" s="67">
        <f t="shared" si="59"/>
        <v>2.1709227116118158E-2</v>
      </c>
      <c r="FX19" s="68">
        <f t="shared" si="60"/>
        <v>1.0370987688832991</v>
      </c>
      <c r="FY19" s="69">
        <f t="shared" si="61"/>
        <v>1.8692725435315777E-2</v>
      </c>
    </row>
    <row r="20" spans="1:181" x14ac:dyDescent="0.25">
      <c r="A20" s="37"/>
      <c r="B20" s="5" t="b">
        <v>0</v>
      </c>
      <c r="C20" s="5" t="s">
        <v>98</v>
      </c>
      <c r="D20" s="6">
        <v>43420.528495370403</v>
      </c>
      <c r="E20" s="2" t="s">
        <v>28</v>
      </c>
      <c r="F20" s="3" t="s">
        <v>158</v>
      </c>
      <c r="G20" s="38" t="s">
        <v>127</v>
      </c>
      <c r="H20" s="52">
        <v>2811.402</v>
      </c>
      <c r="I20" s="8">
        <v>9.8708828393228298</v>
      </c>
      <c r="J20" s="53">
        <f t="shared" si="0"/>
        <v>277.51019756237883</v>
      </c>
      <c r="K20" s="53">
        <f t="shared" si="62"/>
        <v>-842.12599999999975</v>
      </c>
      <c r="L20" s="53">
        <f t="shared" si="1"/>
        <v>368.87126548732743</v>
      </c>
      <c r="M20" s="53">
        <f t="shared" si="2"/>
        <v>-867.81036509161243</v>
      </c>
      <c r="N20" s="45">
        <f t="shared" si="3"/>
        <v>-380.35844469169939</v>
      </c>
      <c r="O20" s="8" t="s">
        <v>34</v>
      </c>
      <c r="P20" s="8"/>
      <c r="Q20" s="8"/>
      <c r="R20" s="44">
        <f t="shared" si="74"/>
        <v>-4.5240869830654384</v>
      </c>
      <c r="S20" s="87">
        <f t="shared" si="75"/>
        <v>-1.9829240591282757</v>
      </c>
      <c r="T20" s="55">
        <v>39236.663</v>
      </c>
      <c r="U20" s="56">
        <v>2.42795485926493</v>
      </c>
      <c r="V20" s="56">
        <f t="shared" si="109"/>
        <v>952.64846592190486</v>
      </c>
      <c r="W20" s="56">
        <f t="shared" si="63"/>
        <v>-12843.224999999999</v>
      </c>
      <c r="X20" s="56">
        <f t="shared" si="5"/>
        <v>1208.413112206445</v>
      </c>
      <c r="Y20" s="56">
        <f t="shared" si="6"/>
        <v>-13234.936073941104</v>
      </c>
      <c r="Z20" s="56">
        <f t="shared" si="7"/>
        <v>-1261.9758626110429</v>
      </c>
      <c r="AA20" s="56" t="s">
        <v>34</v>
      </c>
      <c r="AB20" s="56"/>
      <c r="AC20" s="56"/>
      <c r="AD20" s="56">
        <f t="shared" si="77"/>
        <v>-5.1570043929009914</v>
      </c>
      <c r="AE20" s="58">
        <f t="shared" si="78"/>
        <v>-0.49189518404271626</v>
      </c>
      <c r="AF20" s="52">
        <v>4380486.41</v>
      </c>
      <c r="AG20" s="8">
        <v>0.58312985791873495</v>
      </c>
      <c r="AH20" s="53">
        <f t="shared" si="110"/>
        <v>25543.924178782494</v>
      </c>
      <c r="AI20" s="53">
        <f t="shared" si="64"/>
        <v>-77061.433000000194</v>
      </c>
      <c r="AJ20" s="53">
        <f t="shared" si="9"/>
        <v>39315.674519151195</v>
      </c>
      <c r="AK20" s="53">
        <f t="shared" si="10"/>
        <v>-79411.762973964724</v>
      </c>
      <c r="AL20" s="45">
        <f t="shared" si="11"/>
        <v>-40533.387168557339</v>
      </c>
      <c r="AM20" s="8" t="s">
        <v>34</v>
      </c>
      <c r="AN20" s="8"/>
      <c r="AO20" s="8"/>
      <c r="AP20" s="44">
        <f t="shared" si="80"/>
        <v>-1.1755127373838312</v>
      </c>
      <c r="AQ20" s="87">
        <f t="shared" si="81"/>
        <v>-0.6000127055030734</v>
      </c>
      <c r="AR20" s="55">
        <v>67826.995999999999</v>
      </c>
      <c r="AS20" s="56">
        <v>1.55197050669448</v>
      </c>
      <c r="AT20" s="56">
        <f t="shared" si="111"/>
        <v>1052.6549734968446</v>
      </c>
      <c r="AU20" s="56">
        <f t="shared" si="65"/>
        <v>-91629.15800000001</v>
      </c>
      <c r="AV20" s="56">
        <f t="shared" si="13"/>
        <v>2369.8342908274358</v>
      </c>
      <c r="AW20" s="56">
        <f t="shared" si="14"/>
        <v>-95749.352440715054</v>
      </c>
      <c r="AX20" s="56">
        <f t="shared" si="15"/>
        <v>-2885.2961659557136</v>
      </c>
      <c r="AY20" s="56" t="s">
        <v>34</v>
      </c>
      <c r="AZ20" s="56"/>
      <c r="BA20" s="56"/>
      <c r="BB20" s="56">
        <f t="shared" si="83"/>
        <v>-2.1080879005001112</v>
      </c>
      <c r="BC20" s="58">
        <f t="shared" si="84"/>
        <v>-6.3736298350733606E-2</v>
      </c>
      <c r="BD20" s="52">
        <v>25360.773000000001</v>
      </c>
      <c r="BE20" s="8">
        <v>1.7923684421884301</v>
      </c>
      <c r="BF20" s="53">
        <f t="shared" si="112"/>
        <v>454.55849194704399</v>
      </c>
      <c r="BG20" s="53">
        <f t="shared" si="66"/>
        <v>17316.897857142856</v>
      </c>
      <c r="BH20" s="53">
        <f t="shared" si="17"/>
        <v>494.90303225740519</v>
      </c>
      <c r="BI20" s="53">
        <f t="shared" si="18"/>
        <v>18095.569055686778</v>
      </c>
      <c r="BJ20" s="45">
        <f t="shared" si="19"/>
        <v>588.01071078380949</v>
      </c>
      <c r="BK20" s="8" t="s">
        <v>34</v>
      </c>
      <c r="BL20" s="8"/>
      <c r="BM20" s="8"/>
      <c r="BN20" s="44">
        <f t="shared" si="86"/>
        <v>0.89746412020467081</v>
      </c>
      <c r="BO20" s="87">
        <f t="shared" si="87"/>
        <v>2.924637799127227E-2</v>
      </c>
      <c r="BP20" s="55">
        <v>3547.3870000000002</v>
      </c>
      <c r="BQ20" s="56">
        <v>5.6123719552165596</v>
      </c>
      <c r="BR20" s="56">
        <f t="shared" si="113"/>
        <v>199.09255313099806</v>
      </c>
      <c r="BS20" s="56">
        <f t="shared" si="67"/>
        <v>3326.1134285714288</v>
      </c>
      <c r="BT20" s="56">
        <f t="shared" si="21"/>
        <v>200.9671186969835</v>
      </c>
      <c r="BU20" s="56">
        <f t="shared" si="22"/>
        <v>3427.5580005660522</v>
      </c>
      <c r="BV20" s="56">
        <f t="shared" si="23"/>
        <v>213.77180013844423</v>
      </c>
      <c r="BW20" s="56">
        <v>3.4299824975573198E-2</v>
      </c>
      <c r="BX20" s="56"/>
      <c r="BY20" s="56"/>
      <c r="BZ20" s="56">
        <f t="shared" si="89"/>
        <v>3.8840944638465789E-2</v>
      </c>
      <c r="CA20" s="58">
        <f t="shared" si="90"/>
        <v>2.424365171831297E-3</v>
      </c>
      <c r="CB20" s="52">
        <v>3592.4180000000001</v>
      </c>
      <c r="CC20" s="8">
        <v>5.8421950299946097</v>
      </c>
      <c r="CD20" s="53">
        <f t="shared" si="114"/>
        <v>209.87606585263177</v>
      </c>
      <c r="CE20" s="53">
        <f t="shared" si="68"/>
        <v>2895.8170408163269</v>
      </c>
      <c r="CF20" s="53">
        <f t="shared" si="25"/>
        <v>218.14266965634158</v>
      </c>
      <c r="CG20" s="53">
        <f t="shared" si="26"/>
        <v>2984.1378171785814</v>
      </c>
      <c r="CH20" s="45">
        <f t="shared" si="27"/>
        <v>229.48361954459969</v>
      </c>
      <c r="CI20" s="8">
        <v>9.1794807673219805E-2</v>
      </c>
      <c r="CJ20" s="8"/>
      <c r="CK20" s="8"/>
      <c r="CL20" s="44">
        <f t="shared" si="92"/>
        <v>0.13845579813383666</v>
      </c>
      <c r="CM20" s="87">
        <f t="shared" si="93"/>
        <v>1.0652969328838231E-2</v>
      </c>
      <c r="CN20" s="55">
        <v>99260.148000000001</v>
      </c>
      <c r="CO20" s="56">
        <v>1.63292255204153</v>
      </c>
      <c r="CP20" s="56">
        <f t="shared" si="115"/>
        <v>1620.8413418817997</v>
      </c>
      <c r="CQ20" s="56">
        <f t="shared" si="69"/>
        <v>98489.802326530611</v>
      </c>
      <c r="CR20" s="56">
        <f t="shared" si="29"/>
        <v>1622.353804893032</v>
      </c>
      <c r="CS20" s="56">
        <f t="shared" si="30"/>
        <v>101493.68540430683</v>
      </c>
      <c r="CT20" s="56">
        <f t="shared" si="31"/>
        <v>2293.1150504463581</v>
      </c>
      <c r="CU20" s="56">
        <v>0.79701812429644703</v>
      </c>
      <c r="CV20" s="56"/>
      <c r="CW20" s="56"/>
      <c r="CX20" s="56">
        <f t="shared" si="95"/>
        <v>0.8673932604419009</v>
      </c>
      <c r="CY20" s="58">
        <f t="shared" si="96"/>
        <v>1.9692003972496392E-2</v>
      </c>
      <c r="CZ20" s="52">
        <v>3138.8629999999998</v>
      </c>
      <c r="DA20" s="8">
        <v>8.1865032353535998</v>
      </c>
      <c r="DB20" s="53">
        <f t="shared" si="116"/>
        <v>256.96312104831702</v>
      </c>
      <c r="DC20" s="53">
        <f t="shared" si="70"/>
        <v>3047.9015306122446</v>
      </c>
      <c r="DD20" s="53">
        <f t="shared" si="33"/>
        <v>257.03364917395533</v>
      </c>
      <c r="DE20" s="53">
        <f t="shared" si="34"/>
        <v>3140.8607976049866</v>
      </c>
      <c r="DF20" s="45">
        <f t="shared" si="35"/>
        <v>269.28945874460993</v>
      </c>
      <c r="DG20" s="8">
        <v>1.32508047640463E-2</v>
      </c>
      <c r="DH20" s="8"/>
      <c r="DI20" s="8"/>
      <c r="DJ20" s="44">
        <f t="shared" si="98"/>
        <v>2.4278873874163123E-2</v>
      </c>
      <c r="DK20" s="87">
        <f t="shared" si="99"/>
        <v>2.0824905249118867E-3</v>
      </c>
      <c r="DL20" s="55">
        <v>3122.8490000000002</v>
      </c>
      <c r="DM20" s="56">
        <v>8.0435495294561594</v>
      </c>
      <c r="DN20" s="56">
        <f t="shared" si="117"/>
        <v>251.1879060451264</v>
      </c>
      <c r="DO20" s="56">
        <f t="shared" si="71"/>
        <v>3113.0421632653065</v>
      </c>
      <c r="DP20" s="56">
        <f t="shared" si="37"/>
        <v>251.68373857783396</v>
      </c>
      <c r="DQ20" s="56">
        <f t="shared" si="38"/>
        <v>3207.9881825865123</v>
      </c>
      <c r="DR20" s="56">
        <f t="shared" si="39"/>
        <v>264.06171672119945</v>
      </c>
      <c r="DS20" s="56">
        <v>4.1475818275225798E-2</v>
      </c>
      <c r="DT20" s="56"/>
      <c r="DU20" s="56"/>
      <c r="DV20" s="56">
        <f t="shared" si="101"/>
        <v>4.4503470708985519E-2</v>
      </c>
      <c r="DW20" s="58">
        <f t="shared" si="102"/>
        <v>3.6648978419330197E-3</v>
      </c>
      <c r="DX20" s="52">
        <v>1093.2950000000001</v>
      </c>
      <c r="DY20" s="8">
        <v>7.5605320759541499</v>
      </c>
      <c r="DZ20" s="53">
        <f t="shared" si="118"/>
        <v>82.658919159802934</v>
      </c>
      <c r="EA20" s="53">
        <f t="shared" si="72"/>
        <v>411.55775510204091</v>
      </c>
      <c r="EB20" s="53">
        <f t="shared" si="41"/>
        <v>87.266289807509224</v>
      </c>
      <c r="EC20" s="53">
        <f t="shared" si="42"/>
        <v>424.11003307270721</v>
      </c>
      <c r="ED20" s="45">
        <f t="shared" si="43"/>
        <v>90.166700310844917</v>
      </c>
      <c r="EE20" s="8" t="s">
        <v>34</v>
      </c>
      <c r="EF20" s="8"/>
      <c r="EG20" s="8"/>
      <c r="EH20" s="44">
        <f t="shared" si="104"/>
        <v>8.0789018796233476E-3</v>
      </c>
      <c r="EI20" s="87">
        <f t="shared" si="105"/>
        <v>1.717685488162146E-3</v>
      </c>
      <c r="EJ20" s="55">
        <v>173183.962</v>
      </c>
      <c r="EK20" s="56">
        <v>1.2672877844622099</v>
      </c>
      <c r="EL20" s="56">
        <f t="shared" si="119"/>
        <v>2194.7391950736755</v>
      </c>
      <c r="EM20" s="56">
        <f t="shared" si="73"/>
        <v>173167.29044897959</v>
      </c>
      <c r="EN20" s="56">
        <f t="shared" si="45"/>
        <v>2194.7418085904164</v>
      </c>
      <c r="EO20" s="56">
        <f t="shared" si="46"/>
        <v>178448.79453484906</v>
      </c>
      <c r="EP20" s="56">
        <f t="shared" si="47"/>
        <v>3567.9515142193568</v>
      </c>
      <c r="EQ20" s="56">
        <v>1.7175841868609301</v>
      </c>
      <c r="ER20" s="56"/>
      <c r="ES20" s="56"/>
      <c r="ET20" s="56">
        <f t="shared" si="107"/>
        <v>1.8131723316349555</v>
      </c>
      <c r="EU20" s="58">
        <f t="shared" si="108"/>
        <v>3.6475879630297942E-2</v>
      </c>
      <c r="EV20" s="59">
        <v>940540.59299999999</v>
      </c>
      <c r="EW20" s="8">
        <v>0.63105874057954403</v>
      </c>
      <c r="EX20" s="53">
        <f t="shared" si="48"/>
        <v>100.27064015279379</v>
      </c>
      <c r="EY20" s="56">
        <v>804450.71699999995</v>
      </c>
      <c r="EZ20" s="56">
        <v>1.00650565139934</v>
      </c>
      <c r="FA20" s="57">
        <f t="shared" si="49"/>
        <v>100.24184636950186</v>
      </c>
      <c r="FB20" s="8">
        <v>210160.12299999999</v>
      </c>
      <c r="FC20" s="8">
        <v>1.0217989205403399</v>
      </c>
      <c r="FD20" s="53">
        <f t="shared" si="50"/>
        <v>98.580090563416036</v>
      </c>
      <c r="FE20" s="56">
        <v>41968.968999999997</v>
      </c>
      <c r="FF20" s="56">
        <v>2.3427215150377299</v>
      </c>
      <c r="FG20" s="57">
        <f t="shared" si="51"/>
        <v>95.378113514560752</v>
      </c>
      <c r="FH20" s="8">
        <v>347468.05499999999</v>
      </c>
      <c r="FI20" s="8">
        <v>0.67606519801026499</v>
      </c>
      <c r="FJ20" s="53">
        <f t="shared" si="52"/>
        <v>97.276555045419954</v>
      </c>
      <c r="FK20" s="56">
        <v>70781.254000000001</v>
      </c>
      <c r="FL20" s="56">
        <v>1.5523876199400499</v>
      </c>
      <c r="FM20" s="89">
        <f t="shared" si="53"/>
        <v>96.407730188446678</v>
      </c>
      <c r="FN20" s="7"/>
      <c r="FO20" s="60">
        <f t="shared" si="54"/>
        <v>98.709095253876583</v>
      </c>
      <c r="FP20" s="61">
        <f t="shared" si="55"/>
        <v>1.5012055372833077</v>
      </c>
      <c r="FQ20" s="62">
        <f t="shared" si="56"/>
        <v>97.342563357503096</v>
      </c>
      <c r="FR20" s="63">
        <f t="shared" si="57"/>
        <v>2.563085857230389</v>
      </c>
      <c r="FS20" s="64">
        <v>101.71966664148762</v>
      </c>
      <c r="FT20" s="65">
        <v>0.28485900447435836</v>
      </c>
      <c r="FU20" s="7"/>
      <c r="FV20" s="66">
        <f t="shared" si="58"/>
        <v>1.0304994324977648</v>
      </c>
      <c r="FW20" s="67">
        <f t="shared" si="59"/>
        <v>1.5935709141914698E-2</v>
      </c>
      <c r="FX20" s="68">
        <f t="shared" si="60"/>
        <v>1.0449659751398681</v>
      </c>
      <c r="FY20" s="69">
        <f t="shared" si="61"/>
        <v>2.766973815011536E-2</v>
      </c>
    </row>
    <row r="21" spans="1:181" x14ac:dyDescent="0.25">
      <c r="A21" s="37"/>
      <c r="B21" s="5" t="b">
        <v>0</v>
      </c>
      <c r="C21" s="5" t="s">
        <v>104</v>
      </c>
      <c r="D21" s="6">
        <v>43420.535694444399</v>
      </c>
      <c r="E21" s="2" t="s">
        <v>28</v>
      </c>
      <c r="F21" s="3" t="s">
        <v>158</v>
      </c>
      <c r="G21" s="38" t="s">
        <v>154</v>
      </c>
      <c r="H21" s="52">
        <v>3427.194</v>
      </c>
      <c r="I21" s="8">
        <v>5.5408254371283503</v>
      </c>
      <c r="J21" s="53">
        <f t="shared" si="0"/>
        <v>189.89483693173659</v>
      </c>
      <c r="K21" s="53">
        <f t="shared" si="62"/>
        <v>-226.33399999999983</v>
      </c>
      <c r="L21" s="53">
        <f t="shared" si="1"/>
        <v>308.40582005604676</v>
      </c>
      <c r="M21" s="53">
        <f t="shared" si="2"/>
        <v>-231.4490972742648</v>
      </c>
      <c r="N21" s="45">
        <f t="shared" si="3"/>
        <v>-315.39694306982534</v>
      </c>
      <c r="O21" s="8" t="s">
        <v>34</v>
      </c>
      <c r="P21" s="8"/>
      <c r="Q21" s="8"/>
      <c r="R21" s="44">
        <f t="shared" si="74"/>
        <v>-1.2065952313328372</v>
      </c>
      <c r="S21" s="87">
        <f t="shared" si="75"/>
        <v>-1.6442365859256962</v>
      </c>
      <c r="T21" s="55">
        <v>48640.267</v>
      </c>
      <c r="U21" s="56">
        <v>1.8448199010653299</v>
      </c>
      <c r="V21" s="56">
        <f t="shared" si="109"/>
        <v>897.32532554731233</v>
      </c>
      <c r="W21" s="56">
        <f t="shared" si="63"/>
        <v>-3439.6209999999992</v>
      </c>
      <c r="X21" s="56">
        <f t="shared" si="5"/>
        <v>1165.2964815864234</v>
      </c>
      <c r="Y21" s="56">
        <f t="shared" si="6"/>
        <v>-3517.3556576369629</v>
      </c>
      <c r="Z21" s="56">
        <f t="shared" si="7"/>
        <v>-1192.9283664211512</v>
      </c>
      <c r="AA21" s="56" t="s">
        <v>34</v>
      </c>
      <c r="AB21" s="56"/>
      <c r="AC21" s="56"/>
      <c r="AD21" s="56">
        <f t="shared" si="77"/>
        <v>-1.3705407020094151</v>
      </c>
      <c r="AE21" s="58">
        <f t="shared" si="78"/>
        <v>-0.46483792359815818</v>
      </c>
      <c r="AF21" s="52">
        <v>4383581.3329999996</v>
      </c>
      <c r="AG21" s="8">
        <v>0.51516816049139402</v>
      </c>
      <c r="AH21" s="53">
        <f t="shared" si="110"/>
        <v>22582.815316860226</v>
      </c>
      <c r="AI21" s="53">
        <f t="shared" si="64"/>
        <v>-73966.510000000708</v>
      </c>
      <c r="AJ21" s="53">
        <f t="shared" si="9"/>
        <v>37459.494765411109</v>
      </c>
      <c r="AK21" s="53">
        <f t="shared" si="10"/>
        <v>-75638.136417984293</v>
      </c>
      <c r="AL21" s="45">
        <f t="shared" si="11"/>
        <v>-38324.726475738891</v>
      </c>
      <c r="AM21" s="8" t="s">
        <v>34</v>
      </c>
      <c r="AN21" s="8"/>
      <c r="AO21" s="8"/>
      <c r="AP21" s="44">
        <f t="shared" si="80"/>
        <v>-1.1196526743836028</v>
      </c>
      <c r="AQ21" s="87">
        <f t="shared" si="81"/>
        <v>-0.56731816366828891</v>
      </c>
      <c r="AR21" s="55">
        <v>47756.932000000001</v>
      </c>
      <c r="AS21" s="56">
        <v>1.4007628276815201</v>
      </c>
      <c r="AT21" s="56">
        <f t="shared" si="111"/>
        <v>668.96135109714066</v>
      </c>
      <c r="AU21" s="56">
        <f t="shared" si="65"/>
        <v>-111699.22200000001</v>
      </c>
      <c r="AV21" s="56">
        <f t="shared" si="13"/>
        <v>2226.1045263005162</v>
      </c>
      <c r="AW21" s="56">
        <f t="shared" si="14"/>
        <v>-115590.16345922094</v>
      </c>
      <c r="AX21" s="56">
        <f t="shared" si="15"/>
        <v>-2940.3163253414891</v>
      </c>
      <c r="AY21" s="56" t="s">
        <v>34</v>
      </c>
      <c r="AZ21" s="56"/>
      <c r="BA21" s="56"/>
      <c r="BB21" s="56">
        <f t="shared" si="83"/>
        <v>-2.5449177335803821</v>
      </c>
      <c r="BC21" s="58">
        <f t="shared" si="84"/>
        <v>-6.5038428152100092E-2</v>
      </c>
      <c r="BD21" s="52">
        <v>18185.778999999999</v>
      </c>
      <c r="BE21" s="8">
        <v>3.0779865666278701</v>
      </c>
      <c r="BF21" s="53">
        <f t="shared" si="112"/>
        <v>559.75583465663215</v>
      </c>
      <c r="BG21" s="53">
        <f t="shared" si="66"/>
        <v>10141.903857142854</v>
      </c>
      <c r="BH21" s="53">
        <f t="shared" si="17"/>
        <v>592.98582037730569</v>
      </c>
      <c r="BI21" s="53">
        <f t="shared" si="18"/>
        <v>10495.187913080055</v>
      </c>
      <c r="BJ21" s="45">
        <f t="shared" si="19"/>
        <v>635.67319524300194</v>
      </c>
      <c r="BK21" s="8" t="s">
        <v>34</v>
      </c>
      <c r="BL21" s="8"/>
      <c r="BM21" s="8"/>
      <c r="BN21" s="44">
        <f t="shared" si="86"/>
        <v>0.52051718063185315</v>
      </c>
      <c r="BO21" s="87">
        <f t="shared" si="87"/>
        <v>3.1552731714424284E-2</v>
      </c>
      <c r="BP21" s="55">
        <v>1479.751</v>
      </c>
      <c r="BQ21" s="56">
        <v>9.3415749175254295</v>
      </c>
      <c r="BR21" s="56">
        <f t="shared" si="113"/>
        <v>138.23204825783171</v>
      </c>
      <c r="BS21" s="56">
        <f t="shared" si="67"/>
        <v>1258.4774285714286</v>
      </c>
      <c r="BT21" s="56">
        <f t="shared" si="21"/>
        <v>140.91854828482903</v>
      </c>
      <c r="BU21" s="56">
        <f t="shared" si="22"/>
        <v>1286.9187341844151</v>
      </c>
      <c r="BV21" s="56">
        <f t="shared" si="23"/>
        <v>145.53210816727045</v>
      </c>
      <c r="BW21" s="56">
        <v>1.13845992717158E-2</v>
      </c>
      <c r="BX21" s="56"/>
      <c r="BY21" s="56"/>
      <c r="BZ21" s="56">
        <f t="shared" si="89"/>
        <v>1.458330954586514E-2</v>
      </c>
      <c r="CA21" s="58">
        <f t="shared" si="90"/>
        <v>1.6495598327509002E-3</v>
      </c>
      <c r="CB21" s="52">
        <v>3230.9450000000002</v>
      </c>
      <c r="CC21" s="8">
        <v>5.6993541222791597</v>
      </c>
      <c r="CD21" s="53">
        <f t="shared" si="114"/>
        <v>184.14299704607242</v>
      </c>
      <c r="CE21" s="53">
        <f t="shared" si="68"/>
        <v>2534.3440408163269</v>
      </c>
      <c r="CF21" s="53">
        <f t="shared" si="25"/>
        <v>193.51202719243935</v>
      </c>
      <c r="CG21" s="53">
        <f t="shared" si="26"/>
        <v>2591.6196436653431</v>
      </c>
      <c r="CH21" s="45">
        <f t="shared" si="27"/>
        <v>202.08148818291528</v>
      </c>
      <c r="CI21" s="8">
        <v>7.5099984763466396E-2</v>
      </c>
      <c r="CJ21" s="8"/>
      <c r="CK21" s="8"/>
      <c r="CL21" s="44">
        <f t="shared" si="92"/>
        <v>0.12024403301931717</v>
      </c>
      <c r="CM21" s="87">
        <f t="shared" si="93"/>
        <v>9.3807879435036517E-3</v>
      </c>
      <c r="CN21" s="55">
        <v>117570.452</v>
      </c>
      <c r="CO21" s="56">
        <v>1.0665393383087001</v>
      </c>
      <c r="CP21" s="56">
        <f t="shared" si="115"/>
        <v>1253.9351208073479</v>
      </c>
      <c r="CQ21" s="56">
        <f t="shared" si="69"/>
        <v>116800.10632653061</v>
      </c>
      <c r="CR21" s="56">
        <f t="shared" si="29"/>
        <v>1255.889525353183</v>
      </c>
      <c r="CS21" s="56">
        <f t="shared" si="30"/>
        <v>119439.76234597398</v>
      </c>
      <c r="CT21" s="56">
        <f t="shared" si="31"/>
        <v>2283.4406492368225</v>
      </c>
      <c r="CU21" s="56">
        <v>0.95116386544888698</v>
      </c>
      <c r="CV21" s="56"/>
      <c r="CW21" s="56"/>
      <c r="CX21" s="56">
        <f t="shared" si="95"/>
        <v>1.0207654247156139</v>
      </c>
      <c r="CY21" s="58">
        <f t="shared" si="96"/>
        <v>1.9646090093683406E-2</v>
      </c>
      <c r="CZ21" s="52">
        <v>1365.6130000000001</v>
      </c>
      <c r="DA21" s="8">
        <v>7.8672762693460898</v>
      </c>
      <c r="DB21" s="53">
        <f t="shared" si="116"/>
        <v>107.43654748010522</v>
      </c>
      <c r="DC21" s="53">
        <f t="shared" si="70"/>
        <v>1274.6515306122449</v>
      </c>
      <c r="DD21" s="53">
        <f t="shared" si="33"/>
        <v>107.60512517177257</v>
      </c>
      <c r="DE21" s="53">
        <f t="shared" si="34"/>
        <v>1303.4583672778469</v>
      </c>
      <c r="DF21" s="45">
        <f t="shared" si="35"/>
        <v>111.94946407578078</v>
      </c>
      <c r="DG21" s="8" t="s">
        <v>34</v>
      </c>
      <c r="DH21" s="8"/>
      <c r="DI21" s="8"/>
      <c r="DJ21" s="44">
        <f t="shared" si="98"/>
        <v>1.0075741441165739E-2</v>
      </c>
      <c r="DK21" s="87">
        <f t="shared" si="99"/>
        <v>8.6573517319376105E-4</v>
      </c>
      <c r="DL21" s="55">
        <v>1038.2190000000001</v>
      </c>
      <c r="DM21" s="56">
        <v>12.491951677926901</v>
      </c>
      <c r="DN21" s="56">
        <f t="shared" si="117"/>
        <v>129.6938157910559</v>
      </c>
      <c r="DO21" s="56">
        <f t="shared" si="71"/>
        <v>1028.4121632653062</v>
      </c>
      <c r="DP21" s="56">
        <f t="shared" si="37"/>
        <v>130.65154409965677</v>
      </c>
      <c r="DQ21" s="56">
        <f t="shared" si="38"/>
        <v>1051.6540458509508</v>
      </c>
      <c r="DR21" s="56">
        <f t="shared" si="39"/>
        <v>134.63451875448342</v>
      </c>
      <c r="DS21" s="56">
        <v>1.37356545739794E-2</v>
      </c>
      <c r="DT21" s="56"/>
      <c r="DU21" s="56"/>
      <c r="DV21" s="56">
        <f t="shared" si="101"/>
        <v>1.4589285359454952E-2</v>
      </c>
      <c r="DW21" s="58">
        <f t="shared" si="102"/>
        <v>1.8680922029184509E-3</v>
      </c>
      <c r="DX21" s="52">
        <v>1676.998</v>
      </c>
      <c r="DY21" s="8">
        <v>6.8840633144958199</v>
      </c>
      <c r="DZ21" s="53">
        <f t="shared" si="118"/>
        <v>115.44560410282861</v>
      </c>
      <c r="EA21" s="53">
        <f t="shared" si="72"/>
        <v>995.26075510204089</v>
      </c>
      <c r="EB21" s="53">
        <f t="shared" si="41"/>
        <v>118.78802939172107</v>
      </c>
      <c r="EC21" s="53">
        <f t="shared" si="42"/>
        <v>1017.7534233516426</v>
      </c>
      <c r="ED21" s="45">
        <f t="shared" si="43"/>
        <v>122.53336771826666</v>
      </c>
      <c r="EE21" s="8" t="s">
        <v>34</v>
      </c>
      <c r="EF21" s="8"/>
      <c r="EG21" s="8"/>
      <c r="EH21" s="44">
        <f t="shared" si="104"/>
        <v>1.9387256616725895E-2</v>
      </c>
      <c r="EI21" s="87">
        <f t="shared" si="105"/>
        <v>2.334543643518251E-3</v>
      </c>
      <c r="EJ21" s="55">
        <v>102693.781</v>
      </c>
      <c r="EK21" s="56">
        <v>0.93225333761360196</v>
      </c>
      <c r="EL21" s="56">
        <f t="shared" si="119"/>
        <v>957.36620089410303</v>
      </c>
      <c r="EM21" s="56">
        <f t="shared" si="73"/>
        <v>102677.10944897959</v>
      </c>
      <c r="EN21" s="56">
        <f t="shared" si="45"/>
        <v>957.37219230375342</v>
      </c>
      <c r="EO21" s="56">
        <f t="shared" si="46"/>
        <v>104997.5889291809</v>
      </c>
      <c r="EP21" s="56">
        <f t="shared" si="47"/>
        <v>1926.9803384117226</v>
      </c>
      <c r="EQ21" s="56">
        <v>1.0172214886816799</v>
      </c>
      <c r="ER21" s="56"/>
      <c r="ES21" s="56"/>
      <c r="ET21" s="56">
        <f t="shared" si="107"/>
        <v>1.0668535118492644</v>
      </c>
      <c r="EU21" s="58">
        <f t="shared" si="108"/>
        <v>1.972231673613524E-2</v>
      </c>
      <c r="EV21" s="59">
        <v>924228.64099999995</v>
      </c>
      <c r="EW21" s="8">
        <v>0.870177054483941</v>
      </c>
      <c r="EX21" s="53">
        <f t="shared" si="48"/>
        <v>98.531629756693164</v>
      </c>
      <c r="EY21" s="56">
        <v>787132.46499999997</v>
      </c>
      <c r="EZ21" s="56">
        <v>0.91257408871113099</v>
      </c>
      <c r="FA21" s="57">
        <f t="shared" si="49"/>
        <v>98.083835294757165</v>
      </c>
      <c r="FB21" s="8">
        <v>205533.83600000001</v>
      </c>
      <c r="FC21" s="8">
        <v>0.85718420727939404</v>
      </c>
      <c r="FD21" s="53">
        <f t="shared" si="50"/>
        <v>96.410031919929452</v>
      </c>
      <c r="FE21" s="56">
        <v>41502.483</v>
      </c>
      <c r="FF21" s="56">
        <v>2.8003632586384599</v>
      </c>
      <c r="FG21" s="57">
        <f t="shared" si="51"/>
        <v>94.317983715781239</v>
      </c>
      <c r="FH21" s="8">
        <v>341545.64600000001</v>
      </c>
      <c r="FI21" s="8">
        <v>0.96639554737122502</v>
      </c>
      <c r="FJ21" s="53">
        <f t="shared" si="52"/>
        <v>95.618527676285296</v>
      </c>
      <c r="FK21" s="56">
        <v>69544.512000000002</v>
      </c>
      <c r="FL21" s="56">
        <v>1.02852958400026</v>
      </c>
      <c r="FM21" s="89">
        <f t="shared" si="53"/>
        <v>94.723223595094723</v>
      </c>
      <c r="FN21" s="7"/>
      <c r="FO21" s="60">
        <f t="shared" si="54"/>
        <v>96.853396450969299</v>
      </c>
      <c r="FP21" s="61">
        <f t="shared" si="55"/>
        <v>1.5063100654437991</v>
      </c>
      <c r="FQ21" s="62">
        <f t="shared" si="56"/>
        <v>95.708347535211047</v>
      </c>
      <c r="FR21" s="63">
        <f t="shared" si="57"/>
        <v>2.0671868352332345</v>
      </c>
      <c r="FS21" s="64">
        <v>99.042261332912162</v>
      </c>
      <c r="FT21" s="65">
        <v>0.28013467717893403</v>
      </c>
      <c r="FU21" s="7"/>
      <c r="FV21" s="66">
        <f t="shared" si="58"/>
        <v>1.0225997741137653</v>
      </c>
      <c r="FW21" s="67">
        <f t="shared" si="59"/>
        <v>1.616482626792249E-2</v>
      </c>
      <c r="FX21" s="68">
        <f t="shared" si="60"/>
        <v>1.0348340963307778</v>
      </c>
      <c r="FY21" s="69">
        <f t="shared" si="61"/>
        <v>2.2542022562853814E-2</v>
      </c>
    </row>
    <row r="22" spans="1:181" x14ac:dyDescent="0.25">
      <c r="A22" s="37"/>
      <c r="B22" s="5" t="b">
        <v>0</v>
      </c>
      <c r="C22" s="5" t="s">
        <v>22</v>
      </c>
      <c r="D22" s="6">
        <v>43420.542870370402</v>
      </c>
      <c r="E22" s="2" t="s">
        <v>28</v>
      </c>
      <c r="F22" s="3" t="s">
        <v>158</v>
      </c>
      <c r="G22" s="38" t="s">
        <v>76</v>
      </c>
      <c r="H22" s="52">
        <v>2239.6880000000001</v>
      </c>
      <c r="I22" s="8">
        <v>5.7720500537516104</v>
      </c>
      <c r="J22" s="53">
        <f t="shared" si="0"/>
        <v>129.27591240786836</v>
      </c>
      <c r="K22" s="53">
        <f t="shared" si="62"/>
        <v>-1413.8399999999997</v>
      </c>
      <c r="L22" s="53">
        <f t="shared" si="1"/>
        <v>275.25690232943975</v>
      </c>
      <c r="M22" s="53">
        <f t="shared" si="2"/>
        <v>-1461.7154803291912</v>
      </c>
      <c r="N22" s="45">
        <f t="shared" si="3"/>
        <v>-285.86785485536581</v>
      </c>
      <c r="O22" s="8" t="s">
        <v>34</v>
      </c>
      <c r="P22" s="8"/>
      <c r="Q22" s="8"/>
      <c r="R22" s="44">
        <f t="shared" si="74"/>
        <v>-7.6202454401480102</v>
      </c>
      <c r="S22" s="87">
        <f t="shared" si="75"/>
        <v>-1.4904112494976183</v>
      </c>
      <c r="T22" s="55">
        <v>29975.721000000001</v>
      </c>
      <c r="U22" s="56">
        <v>2.14309814732096</v>
      </c>
      <c r="V22" s="56">
        <f t="shared" si="109"/>
        <v>642.40912139710008</v>
      </c>
      <c r="W22" s="56">
        <f t="shared" si="63"/>
        <v>-22104.166999999998</v>
      </c>
      <c r="X22" s="56">
        <f t="shared" si="5"/>
        <v>982.55413559930707</v>
      </c>
      <c r="Y22" s="56">
        <f t="shared" si="6"/>
        <v>-22852.658775873977</v>
      </c>
      <c r="Z22" s="56">
        <f t="shared" si="7"/>
        <v>-1100.8159911004595</v>
      </c>
      <c r="AA22" s="56" t="s">
        <v>34</v>
      </c>
      <c r="AB22" s="56"/>
      <c r="AC22" s="56"/>
      <c r="AD22" s="56">
        <f t="shared" si="77"/>
        <v>-8.9045584382301968</v>
      </c>
      <c r="AE22" s="58">
        <f t="shared" si="78"/>
        <v>-0.42949823915620877</v>
      </c>
      <c r="AF22" s="52">
        <v>4422459.318</v>
      </c>
      <c r="AG22" s="8">
        <v>0.53528669224215297</v>
      </c>
      <c r="AH22" s="53">
        <f t="shared" si="110"/>
        <v>23672.836199077075</v>
      </c>
      <c r="AI22" s="53">
        <f t="shared" si="64"/>
        <v>-35088.525000000373</v>
      </c>
      <c r="AJ22" s="53">
        <f t="shared" si="9"/>
        <v>38126.544219910356</v>
      </c>
      <c r="AK22" s="53">
        <f t="shared" si="10"/>
        <v>-36276.693384271486</v>
      </c>
      <c r="AL22" s="45">
        <f t="shared" si="11"/>
        <v>-39423.335817712883</v>
      </c>
      <c r="AM22" s="8" t="s">
        <v>34</v>
      </c>
      <c r="AN22" s="8"/>
      <c r="AO22" s="8"/>
      <c r="AP22" s="44">
        <f t="shared" si="80"/>
        <v>-0.53699494314664331</v>
      </c>
      <c r="AQ22" s="87">
        <f t="shared" si="81"/>
        <v>-0.58357541125987566</v>
      </c>
      <c r="AR22" s="55">
        <v>66790.03</v>
      </c>
      <c r="AS22" s="56">
        <v>1.4754514872876801</v>
      </c>
      <c r="AT22" s="56">
        <f t="shared" si="111"/>
        <v>985.45449099488769</v>
      </c>
      <c r="AU22" s="56">
        <f t="shared" si="65"/>
        <v>-92666.124000000011</v>
      </c>
      <c r="AV22" s="56">
        <f t="shared" si="13"/>
        <v>2340.7589851533044</v>
      </c>
      <c r="AW22" s="56">
        <f t="shared" si="14"/>
        <v>-97103.548423614935</v>
      </c>
      <c r="AX22" s="56">
        <f t="shared" si="15"/>
        <v>-3043.7573945813078</v>
      </c>
      <c r="AY22" s="56" t="s">
        <v>34</v>
      </c>
      <c r="AZ22" s="56"/>
      <c r="BA22" s="56"/>
      <c r="BB22" s="56">
        <f t="shared" si="83"/>
        <v>-2.1379028715018702</v>
      </c>
      <c r="BC22" s="58">
        <f t="shared" si="84"/>
        <v>-6.7219822994178557E-2</v>
      </c>
      <c r="BD22" s="52">
        <v>25816.951000000001</v>
      </c>
      <c r="BE22" s="8">
        <v>2.4846073995467801</v>
      </c>
      <c r="BF22" s="53">
        <f t="shared" si="112"/>
        <v>641.44987488336653</v>
      </c>
      <c r="BG22" s="53">
        <f t="shared" si="66"/>
        <v>17773.075857142856</v>
      </c>
      <c r="BH22" s="53">
        <f t="shared" si="17"/>
        <v>670.6441162973772</v>
      </c>
      <c r="BI22" s="53">
        <f t="shared" si="18"/>
        <v>18624.16013138364</v>
      </c>
      <c r="BJ22" s="45">
        <f t="shared" si="19"/>
        <v>783.16699693661099</v>
      </c>
      <c r="BK22" s="8" t="s">
        <v>34</v>
      </c>
      <c r="BL22" s="8"/>
      <c r="BM22" s="8"/>
      <c r="BN22" s="44">
        <f t="shared" si="86"/>
        <v>0.92368001445140302</v>
      </c>
      <c r="BO22" s="87">
        <f t="shared" si="87"/>
        <v>3.8908252116041313E-2</v>
      </c>
      <c r="BP22" s="55">
        <v>969.12300000000005</v>
      </c>
      <c r="BQ22" s="56">
        <v>9.6271267949274595</v>
      </c>
      <c r="BR22" s="56">
        <f t="shared" si="113"/>
        <v>93.298700008804843</v>
      </c>
      <c r="BS22" s="56">
        <f t="shared" si="67"/>
        <v>747.84942857142869</v>
      </c>
      <c r="BT22" s="56">
        <f t="shared" si="21"/>
        <v>97.234692926347734</v>
      </c>
      <c r="BU22" s="56">
        <f t="shared" si="22"/>
        <v>773.17312192199779</v>
      </c>
      <c r="BV22" s="56">
        <f t="shared" si="23"/>
        <v>101.54629017687606</v>
      </c>
      <c r="BW22" s="56">
        <v>5.7254040019926698E-3</v>
      </c>
      <c r="BX22" s="56"/>
      <c r="BY22" s="56"/>
      <c r="BZ22" s="56">
        <f t="shared" si="89"/>
        <v>8.7615656451510305E-3</v>
      </c>
      <c r="CA22" s="58">
        <f t="shared" si="90"/>
        <v>1.1509232137072291E-3</v>
      </c>
      <c r="CB22" s="52">
        <v>2864.5050000000001</v>
      </c>
      <c r="CC22" s="8">
        <v>9.8382827963045596</v>
      </c>
      <c r="CD22" s="53">
        <f t="shared" si="114"/>
        <v>281.81810261428393</v>
      </c>
      <c r="CE22" s="53">
        <f t="shared" si="68"/>
        <v>2167.9040408163264</v>
      </c>
      <c r="CF22" s="53">
        <f t="shared" si="25"/>
        <v>288.02726306398955</v>
      </c>
      <c r="CG22" s="53">
        <f t="shared" si="26"/>
        <v>2241.3136538288859</v>
      </c>
      <c r="CH22" s="45">
        <f t="shared" si="27"/>
        <v>300.67192924067223</v>
      </c>
      <c r="CI22" s="8">
        <v>5.8175758314879603E-2</v>
      </c>
      <c r="CJ22" s="8"/>
      <c r="CK22" s="8"/>
      <c r="CL22" s="44">
        <f t="shared" si="92"/>
        <v>0.10399079728246119</v>
      </c>
      <c r="CM22" s="87">
        <f t="shared" si="93"/>
        <v>1.3952745823087276E-2</v>
      </c>
      <c r="CN22" s="55">
        <v>134664.57199999999</v>
      </c>
      <c r="CO22" s="56">
        <v>1.06571080223936</v>
      </c>
      <c r="CP22" s="56">
        <f t="shared" si="115"/>
        <v>1435.1348905934003</v>
      </c>
      <c r="CQ22" s="56">
        <f t="shared" si="69"/>
        <v>133894.2263265306</v>
      </c>
      <c r="CR22" s="56">
        <f t="shared" si="29"/>
        <v>1436.8428469725686</v>
      </c>
      <c r="CS22" s="56">
        <f t="shared" si="30"/>
        <v>138428.15548307457</v>
      </c>
      <c r="CT22" s="56">
        <f t="shared" si="31"/>
        <v>2967.7357419367231</v>
      </c>
      <c r="CU22" s="56">
        <v>1.0950711319120101</v>
      </c>
      <c r="CV22" s="56"/>
      <c r="CW22" s="56"/>
      <c r="CX22" s="56">
        <f t="shared" si="95"/>
        <v>1.1830455130593502</v>
      </c>
      <c r="CY22" s="58">
        <f t="shared" si="96"/>
        <v>2.5498754871974935E-2</v>
      </c>
      <c r="CZ22" s="52">
        <v>898.04200000000003</v>
      </c>
      <c r="DA22" s="8">
        <v>10.758643733620801</v>
      </c>
      <c r="DB22" s="53">
        <f t="shared" si="116"/>
        <v>96.617139358282913</v>
      </c>
      <c r="DC22" s="53">
        <f t="shared" si="70"/>
        <v>807.08053061224496</v>
      </c>
      <c r="DD22" s="53">
        <f t="shared" si="33"/>
        <v>96.804560050473867</v>
      </c>
      <c r="DE22" s="53">
        <f t="shared" si="34"/>
        <v>834.4099088073732</v>
      </c>
      <c r="DF22" s="45">
        <f t="shared" si="35"/>
        <v>101.27363163329571</v>
      </c>
      <c r="DG22" s="8" t="s">
        <v>34</v>
      </c>
      <c r="DH22" s="8"/>
      <c r="DI22" s="8"/>
      <c r="DJ22" s="44">
        <f t="shared" si="98"/>
        <v>6.4499938840759802E-3</v>
      </c>
      <c r="DK22" s="87">
        <f t="shared" si="99"/>
        <v>7.8301122197821415E-4</v>
      </c>
      <c r="DL22" s="55">
        <v>526.60900000000004</v>
      </c>
      <c r="DM22" s="56">
        <v>15.5541796355248</v>
      </c>
      <c r="DN22" s="56">
        <f t="shared" si="117"/>
        <v>81.909709836840804</v>
      </c>
      <c r="DO22" s="56">
        <f t="shared" si="71"/>
        <v>516.80216326530615</v>
      </c>
      <c r="DP22" s="56">
        <f t="shared" si="37"/>
        <v>83.417867910512285</v>
      </c>
      <c r="DQ22" s="56">
        <f t="shared" si="38"/>
        <v>534.30212917480924</v>
      </c>
      <c r="DR22" s="56">
        <f t="shared" si="39"/>
        <v>86.810814126395513</v>
      </c>
      <c r="DS22" s="56">
        <v>6.9276621958620898E-3</v>
      </c>
      <c r="DT22" s="56"/>
      <c r="DU22" s="56"/>
      <c r="DV22" s="56">
        <f t="shared" si="101"/>
        <v>7.4122153206649085E-3</v>
      </c>
      <c r="DW22" s="58">
        <f t="shared" si="102"/>
        <v>1.204439798143323E-3</v>
      </c>
      <c r="DX22" s="52">
        <v>1055.242</v>
      </c>
      <c r="DY22" s="8">
        <v>11.431416677396101</v>
      </c>
      <c r="DZ22" s="53">
        <f t="shared" si="118"/>
        <v>120.62910997488815</v>
      </c>
      <c r="EA22" s="53">
        <f t="shared" si="72"/>
        <v>373.5047551020408</v>
      </c>
      <c r="EB22" s="53">
        <f t="shared" si="41"/>
        <v>123.83170269940977</v>
      </c>
      <c r="EC22" s="53">
        <f t="shared" si="42"/>
        <v>386.15238111046278</v>
      </c>
      <c r="ED22" s="45">
        <f t="shared" si="43"/>
        <v>128.22534065415118</v>
      </c>
      <c r="EE22" s="8" t="s">
        <v>34</v>
      </c>
      <c r="EF22" s="8"/>
      <c r="EG22" s="8"/>
      <c r="EH22" s="44">
        <f t="shared" si="104"/>
        <v>7.3558438949722412E-3</v>
      </c>
      <c r="EI22" s="87">
        <f t="shared" si="105"/>
        <v>2.4426281453532742E-3</v>
      </c>
      <c r="EJ22" s="55">
        <v>63462.146999999997</v>
      </c>
      <c r="EK22" s="56">
        <v>1.7072935406084999</v>
      </c>
      <c r="EL22" s="56">
        <f t="shared" si="119"/>
        <v>1083.485136462471</v>
      </c>
      <c r="EM22" s="56">
        <f t="shared" si="73"/>
        <v>63445.475448979589</v>
      </c>
      <c r="EN22" s="56">
        <f t="shared" si="45"/>
        <v>1083.4904304686711</v>
      </c>
      <c r="EO22" s="56">
        <f t="shared" si="46"/>
        <v>65593.867496052684</v>
      </c>
      <c r="EP22" s="56">
        <f t="shared" si="47"/>
        <v>1654.3520013284706</v>
      </c>
      <c r="EQ22" s="56">
        <v>0.62743141221384902</v>
      </c>
      <c r="ER22" s="56"/>
      <c r="ES22" s="56"/>
      <c r="ET22" s="56">
        <f t="shared" si="107"/>
        <v>0.66648242695495419</v>
      </c>
      <c r="EU22" s="58">
        <f t="shared" si="108"/>
        <v>1.6874455401683162E-2</v>
      </c>
      <c r="EV22" s="59">
        <v>921748.45400000003</v>
      </c>
      <c r="EW22" s="8">
        <v>0.52620548840219195</v>
      </c>
      <c r="EX22" s="53">
        <f t="shared" si="48"/>
        <v>98.267218055550742</v>
      </c>
      <c r="EY22" s="56">
        <v>784790.39500000002</v>
      </c>
      <c r="EZ22" s="56">
        <v>0.488399202839574</v>
      </c>
      <c r="FA22" s="57">
        <f t="shared" si="49"/>
        <v>97.791992157365044</v>
      </c>
      <c r="FB22" s="8">
        <v>204238.386</v>
      </c>
      <c r="FC22" s="8">
        <v>0.85843766986613701</v>
      </c>
      <c r="FD22" s="53">
        <f t="shared" si="50"/>
        <v>95.802373452198268</v>
      </c>
      <c r="FE22" s="56">
        <v>41222.269</v>
      </c>
      <c r="FF22" s="56">
        <v>2.50153466434594</v>
      </c>
      <c r="FG22" s="57">
        <f t="shared" si="51"/>
        <v>93.681173154617142</v>
      </c>
      <c r="FH22" s="8">
        <v>338771.81699999998</v>
      </c>
      <c r="FI22" s="8">
        <v>0.58617381868892204</v>
      </c>
      <c r="FJ22" s="53">
        <f t="shared" si="52"/>
        <v>94.84197131226189</v>
      </c>
      <c r="FK22" s="56">
        <v>68699.165999999997</v>
      </c>
      <c r="FL22" s="56">
        <v>1.32797560656789</v>
      </c>
      <c r="FM22" s="89">
        <f t="shared" si="53"/>
        <v>93.571818604673339</v>
      </c>
      <c r="FN22" s="7"/>
      <c r="FO22" s="60">
        <f t="shared" si="54"/>
        <v>96.303854273336967</v>
      </c>
      <c r="FP22" s="61">
        <f t="shared" si="55"/>
        <v>1.7668307993637027</v>
      </c>
      <c r="FQ22" s="62">
        <f t="shared" si="56"/>
        <v>95.014994638885184</v>
      </c>
      <c r="FR22" s="63">
        <f t="shared" si="57"/>
        <v>2.405571869146891</v>
      </c>
      <c r="FS22" s="64">
        <v>99.564897447167439</v>
      </c>
      <c r="FT22" s="65">
        <v>0.27937790576090826</v>
      </c>
      <c r="FU22" s="7"/>
      <c r="FV22" s="66">
        <f t="shared" si="58"/>
        <v>1.03386202139506</v>
      </c>
      <c r="FW22" s="67">
        <f t="shared" si="59"/>
        <v>1.9188229420241509E-2</v>
      </c>
      <c r="FX22" s="68">
        <f t="shared" si="60"/>
        <v>1.04788615550182</v>
      </c>
      <c r="FY22" s="69">
        <f t="shared" si="61"/>
        <v>2.6692629125366147E-2</v>
      </c>
    </row>
    <row r="23" spans="1:181" x14ac:dyDescent="0.25">
      <c r="A23" s="37"/>
      <c r="B23" s="5" t="b">
        <v>0</v>
      </c>
      <c r="C23" s="5" t="s">
        <v>55</v>
      </c>
      <c r="D23" s="6">
        <v>43420.550034722197</v>
      </c>
      <c r="E23" s="2" t="s">
        <v>28</v>
      </c>
      <c r="F23" s="3" t="s">
        <v>158</v>
      </c>
      <c r="G23" s="38" t="s">
        <v>103</v>
      </c>
      <c r="H23" s="52">
        <v>1848.202</v>
      </c>
      <c r="I23" s="8">
        <v>6.6648055489711098</v>
      </c>
      <c r="J23" s="53">
        <f t="shared" si="0"/>
        <v>123.17906945219504</v>
      </c>
      <c r="K23" s="53">
        <f t="shared" si="62"/>
        <v>-1805.3259999999998</v>
      </c>
      <c r="L23" s="53">
        <f t="shared" si="1"/>
        <v>272.44666249051494</v>
      </c>
      <c r="M23" s="53">
        <f t="shared" si="2"/>
        <v>-1924.1774440156751</v>
      </c>
      <c r="N23" s="45">
        <f t="shared" si="3"/>
        <v>-296.71397389619347</v>
      </c>
      <c r="O23" s="8" t="s">
        <v>34</v>
      </c>
      <c r="P23" s="8"/>
      <c r="Q23" s="8"/>
      <c r="R23" s="44">
        <f t="shared" si="74"/>
        <v>-10.031161735041577</v>
      </c>
      <c r="S23" s="87">
        <f t="shared" si="75"/>
        <v>-1.5470341457687817</v>
      </c>
      <c r="T23" s="55">
        <v>24379.861000000001</v>
      </c>
      <c r="U23" s="56">
        <v>2.7910747702774601</v>
      </c>
      <c r="V23" s="56">
        <f t="shared" si="109"/>
        <v>680.46014939971417</v>
      </c>
      <c r="W23" s="56">
        <f t="shared" si="63"/>
        <v>-27700.026999999998</v>
      </c>
      <c r="X23" s="56">
        <f t="shared" si="5"/>
        <v>1007.843819770796</v>
      </c>
      <c r="Y23" s="56">
        <f t="shared" si="6"/>
        <v>-29523.624626258741</v>
      </c>
      <c r="Z23" s="56">
        <f t="shared" si="7"/>
        <v>-1424.4140468157925</v>
      </c>
      <c r="AA23" s="56" t="s">
        <v>34</v>
      </c>
      <c r="AB23" s="56"/>
      <c r="AC23" s="56"/>
      <c r="AD23" s="56">
        <f t="shared" si="77"/>
        <v>-11.503906104371392</v>
      </c>
      <c r="AE23" s="58">
        <f t="shared" si="78"/>
        <v>-0.55575208446020241</v>
      </c>
      <c r="AF23" s="52">
        <v>4364990.3210000005</v>
      </c>
      <c r="AG23" s="8">
        <v>0.55266202664803499</v>
      </c>
      <c r="AH23" s="53">
        <f t="shared" si="110"/>
        <v>24123.643971029171</v>
      </c>
      <c r="AI23" s="53">
        <f t="shared" si="64"/>
        <v>-92557.521999999881</v>
      </c>
      <c r="AJ23" s="53">
        <f t="shared" si="9"/>
        <v>38408.077260980113</v>
      </c>
      <c r="AK23" s="53">
        <f t="shared" si="10"/>
        <v>-98650.934017670166</v>
      </c>
      <c r="AL23" s="45">
        <f t="shared" si="11"/>
        <v>-41055.78582929878</v>
      </c>
      <c r="AM23" s="8" t="s">
        <v>34</v>
      </c>
      <c r="AN23" s="8"/>
      <c r="AO23" s="8"/>
      <c r="AP23" s="44">
        <f t="shared" si="80"/>
        <v>-1.4603054402734092</v>
      </c>
      <c r="AQ23" s="87">
        <f t="shared" si="81"/>
        <v>-0.60774929575029868</v>
      </c>
      <c r="AR23" s="55">
        <v>39377.500999999997</v>
      </c>
      <c r="AS23" s="56">
        <v>1.86332420164143</v>
      </c>
      <c r="AT23" s="56">
        <f t="shared" si="111"/>
        <v>733.730506134596</v>
      </c>
      <c r="AU23" s="56">
        <f t="shared" si="65"/>
        <v>-120078.65300000002</v>
      </c>
      <c r="AV23" s="56">
        <f t="shared" si="13"/>
        <v>2246.4177101301671</v>
      </c>
      <c r="AW23" s="56">
        <f t="shared" si="14"/>
        <v>-129372.61221992929</v>
      </c>
      <c r="AX23" s="56">
        <f t="shared" si="15"/>
        <v>-4760.3260041016392</v>
      </c>
      <c r="AY23" s="56" t="s">
        <v>34</v>
      </c>
      <c r="AZ23" s="56"/>
      <c r="BA23" s="56"/>
      <c r="BB23" s="56">
        <f t="shared" si="83"/>
        <v>-2.848362224128782</v>
      </c>
      <c r="BC23" s="58">
        <f t="shared" si="84"/>
        <v>-0.10504099054985951</v>
      </c>
      <c r="BD23" s="52">
        <v>15145.531999999999</v>
      </c>
      <c r="BE23" s="8">
        <v>3.9163723816102798</v>
      </c>
      <c r="BF23" s="53">
        <f t="shared" si="112"/>
        <v>593.15543229594709</v>
      </c>
      <c r="BG23" s="53">
        <f t="shared" si="66"/>
        <v>7101.6568571428552</v>
      </c>
      <c r="BH23" s="53">
        <f t="shared" si="17"/>
        <v>624.61104344911746</v>
      </c>
      <c r="BI23" s="53">
        <f t="shared" si="18"/>
        <v>7651.3174968588646</v>
      </c>
      <c r="BJ23" s="45">
        <f t="shared" si="19"/>
        <v>715.29087414539026</v>
      </c>
      <c r="BK23" s="8" t="s">
        <v>34</v>
      </c>
      <c r="BL23" s="8"/>
      <c r="BM23" s="8"/>
      <c r="BN23" s="44">
        <f t="shared" si="86"/>
        <v>0.37947316851950924</v>
      </c>
      <c r="BO23" s="87">
        <f t="shared" si="87"/>
        <v>3.5487709438753241E-2</v>
      </c>
      <c r="BP23" s="55">
        <v>679.77800000000002</v>
      </c>
      <c r="BQ23" s="56">
        <v>18.777143205991202</v>
      </c>
      <c r="BR23" s="56">
        <f t="shared" si="113"/>
        <v>127.64288854282287</v>
      </c>
      <c r="BS23" s="56">
        <f t="shared" si="67"/>
        <v>458.5044285714286</v>
      </c>
      <c r="BT23" s="56">
        <f t="shared" si="21"/>
        <v>130.54748209254623</v>
      </c>
      <c r="BU23" s="56">
        <f t="shared" si="22"/>
        <v>488.68951061383882</v>
      </c>
      <c r="BV23" s="56">
        <f t="shared" si="23"/>
        <v>140.00081086401056</v>
      </c>
      <c r="BW23" s="56">
        <v>2.5186471157309701E-3</v>
      </c>
      <c r="BX23" s="56"/>
      <c r="BY23" s="56"/>
      <c r="BZ23" s="56">
        <f t="shared" si="89"/>
        <v>5.5378091994406414E-3</v>
      </c>
      <c r="CA23" s="58">
        <f t="shared" si="90"/>
        <v>1.5865427340578428E-3</v>
      </c>
      <c r="CB23" s="52">
        <v>2837.4520000000002</v>
      </c>
      <c r="CC23" s="8">
        <v>9.2930948457501596</v>
      </c>
      <c r="CD23" s="53">
        <f t="shared" si="114"/>
        <v>263.68710556263483</v>
      </c>
      <c r="CE23" s="53">
        <f t="shared" si="68"/>
        <v>2140.8510408163265</v>
      </c>
      <c r="CF23" s="53">
        <f t="shared" si="25"/>
        <v>270.3130609996818</v>
      </c>
      <c r="CG23" s="53">
        <f t="shared" si="26"/>
        <v>2281.7913682826575</v>
      </c>
      <c r="CH23" s="45">
        <f t="shared" si="27"/>
        <v>297.04152314604852</v>
      </c>
      <c r="CI23" s="8">
        <v>5.6926301110115797E-2</v>
      </c>
      <c r="CJ23" s="8"/>
      <c r="CK23" s="8"/>
      <c r="CL23" s="44">
        <f t="shared" si="92"/>
        <v>0.10586885205227381</v>
      </c>
      <c r="CM23" s="87">
        <f t="shared" si="93"/>
        <v>1.3784422523638675E-2</v>
      </c>
      <c r="CN23" s="55">
        <v>149187.761</v>
      </c>
      <c r="CO23" s="56">
        <v>1.0958956974157199</v>
      </c>
      <c r="CP23" s="56">
        <f t="shared" si="115"/>
        <v>1634.9422538698473</v>
      </c>
      <c r="CQ23" s="56">
        <f t="shared" si="69"/>
        <v>148417.41532653061</v>
      </c>
      <c r="CR23" s="56">
        <f t="shared" si="29"/>
        <v>1636.4416843220295</v>
      </c>
      <c r="CS23" s="56">
        <f t="shared" si="30"/>
        <v>158188.29556014625</v>
      </c>
      <c r="CT23" s="56">
        <f t="shared" si="31"/>
        <v>5306.9590835961353</v>
      </c>
      <c r="CU23" s="56">
        <v>1.21733495299886</v>
      </c>
      <c r="CV23" s="56"/>
      <c r="CW23" s="56"/>
      <c r="CX23" s="56">
        <f t="shared" si="95"/>
        <v>1.3519211653717309</v>
      </c>
      <c r="CY23" s="58">
        <f t="shared" si="96"/>
        <v>4.5453971990882476E-2</v>
      </c>
      <c r="CZ23" s="52">
        <v>572.66899999999998</v>
      </c>
      <c r="DA23" s="8">
        <v>11.965931347226901</v>
      </c>
      <c r="DB23" s="53">
        <f t="shared" si="116"/>
        <v>68.525179386850823</v>
      </c>
      <c r="DC23" s="53">
        <f t="shared" si="70"/>
        <v>481.70753061224491</v>
      </c>
      <c r="DD23" s="53">
        <f t="shared" si="33"/>
        <v>68.789181117295072</v>
      </c>
      <c r="DE23" s="53">
        <f t="shared" si="34"/>
        <v>513.42016068930047</v>
      </c>
      <c r="DF23" s="45">
        <f t="shared" si="35"/>
        <v>75.100856660393916</v>
      </c>
      <c r="DG23" s="8" t="s">
        <v>34</v>
      </c>
      <c r="DH23" s="8"/>
      <c r="DI23" s="8"/>
      <c r="DJ23" s="44">
        <f t="shared" si="98"/>
        <v>3.9687410964959922E-3</v>
      </c>
      <c r="DK23" s="87">
        <f t="shared" si="99"/>
        <v>5.8061454963525031E-4</v>
      </c>
      <c r="DL23" s="55">
        <v>328.38200000000001</v>
      </c>
      <c r="DM23" s="56">
        <v>15.665753222551899</v>
      </c>
      <c r="DN23" s="56">
        <f t="shared" si="117"/>
        <v>51.443513747280377</v>
      </c>
      <c r="DO23" s="56">
        <f t="shared" si="71"/>
        <v>318.57516326530612</v>
      </c>
      <c r="DP23" s="56">
        <f t="shared" si="37"/>
        <v>53.812407749949678</v>
      </c>
      <c r="DQ23" s="56">
        <f t="shared" si="38"/>
        <v>339.54817211889332</v>
      </c>
      <c r="DR23" s="56">
        <f t="shared" si="39"/>
        <v>58.355381512868348</v>
      </c>
      <c r="DS23" s="56">
        <v>4.2898562398857396E-3</v>
      </c>
      <c r="DT23" s="56"/>
      <c r="DU23" s="56"/>
      <c r="DV23" s="56">
        <f t="shared" si="101"/>
        <v>4.7104513084580951E-3</v>
      </c>
      <c r="DW23" s="58">
        <f t="shared" si="102"/>
        <v>8.0963048703945996E-4</v>
      </c>
      <c r="DX23" s="52">
        <v>1040.231</v>
      </c>
      <c r="DY23" s="8">
        <v>10.818596464072501</v>
      </c>
      <c r="DZ23" s="53">
        <f t="shared" si="118"/>
        <v>112.53839418418602</v>
      </c>
      <c r="EA23" s="53">
        <f t="shared" si="72"/>
        <v>358.49375510204084</v>
      </c>
      <c r="EB23" s="53">
        <f t="shared" si="41"/>
        <v>115.96464368787835</v>
      </c>
      <c r="EC23" s="53">
        <f t="shared" si="42"/>
        <v>382.0947559542301</v>
      </c>
      <c r="ED23" s="45">
        <f t="shared" si="43"/>
        <v>124.19054080058071</v>
      </c>
      <c r="EE23" s="8" t="s">
        <v>34</v>
      </c>
      <c r="EF23" s="8"/>
      <c r="EG23" s="8"/>
      <c r="EH23" s="44">
        <f t="shared" si="104"/>
        <v>7.2785499076925882E-3</v>
      </c>
      <c r="EI23" s="87">
        <f t="shared" si="105"/>
        <v>2.3657695542592936E-3</v>
      </c>
      <c r="EJ23" s="55">
        <v>37139.822</v>
      </c>
      <c r="EK23" s="56">
        <v>2.60644262067835</v>
      </c>
      <c r="EL23" s="56">
        <f t="shared" si="119"/>
        <v>968.02814985207431</v>
      </c>
      <c r="EM23" s="56">
        <f t="shared" si="73"/>
        <v>37123.150448979592</v>
      </c>
      <c r="EN23" s="56">
        <f t="shared" si="45"/>
        <v>968.03407527220702</v>
      </c>
      <c r="EO23" s="56">
        <f t="shared" si="46"/>
        <v>39567.107959851528</v>
      </c>
      <c r="EP23" s="56">
        <f t="shared" si="47"/>
        <v>1623.6475167777094</v>
      </c>
      <c r="EQ23" s="56">
        <v>0.36590314972646398</v>
      </c>
      <c r="ER23" s="56"/>
      <c r="ES23" s="56"/>
      <c r="ET23" s="56">
        <f t="shared" si="107"/>
        <v>0.40203121339441494</v>
      </c>
      <c r="EU23" s="58">
        <f t="shared" si="108"/>
        <v>1.652159630879203E-2</v>
      </c>
      <c r="EV23" s="59">
        <v>918719.29399999999</v>
      </c>
      <c r="EW23" s="8">
        <v>0.64277893131178299</v>
      </c>
      <c r="EX23" s="53">
        <f t="shared" si="48"/>
        <v>97.944280571952689</v>
      </c>
      <c r="EY23" s="56">
        <v>785358.29099999997</v>
      </c>
      <c r="EZ23" s="56">
        <v>0.66804825522667599</v>
      </c>
      <c r="FA23" s="57">
        <f t="shared" si="49"/>
        <v>97.862757143190578</v>
      </c>
      <c r="FB23" s="8">
        <v>198872.70600000001</v>
      </c>
      <c r="FC23" s="8">
        <v>1.2456064253574599</v>
      </c>
      <c r="FD23" s="53">
        <f t="shared" si="50"/>
        <v>93.285486743227736</v>
      </c>
      <c r="FE23" s="56">
        <v>39870.372000000003</v>
      </c>
      <c r="FF23" s="56">
        <v>1.7812516457873699</v>
      </c>
      <c r="FG23" s="57">
        <f t="shared" si="51"/>
        <v>90.60887024610409</v>
      </c>
      <c r="FH23" s="8">
        <v>329996.83100000001</v>
      </c>
      <c r="FI23" s="8">
        <v>0.71114670150484505</v>
      </c>
      <c r="FJ23" s="53">
        <f t="shared" si="52"/>
        <v>92.385341425374051</v>
      </c>
      <c r="FK23" s="56">
        <v>67617.891000000003</v>
      </c>
      <c r="FL23" s="56">
        <v>1.92697370443275</v>
      </c>
      <c r="FM23" s="89">
        <f t="shared" si="53"/>
        <v>92.09906610922431</v>
      </c>
      <c r="FN23" s="7"/>
      <c r="FO23" s="60">
        <f t="shared" si="54"/>
        <v>94.538369580184835</v>
      </c>
      <c r="FP23" s="61">
        <f t="shared" si="55"/>
        <v>2.9837455758152944</v>
      </c>
      <c r="FQ23" s="62">
        <f t="shared" si="56"/>
        <v>93.523564499506321</v>
      </c>
      <c r="FR23" s="63">
        <f t="shared" si="57"/>
        <v>3.8310071165253405</v>
      </c>
      <c r="FS23" s="64">
        <v>100.76218829187044</v>
      </c>
      <c r="FT23" s="65">
        <v>0.28161997110727105</v>
      </c>
      <c r="FU23" s="7"/>
      <c r="FV23" s="66">
        <f t="shared" si="58"/>
        <v>1.0658337851533048</v>
      </c>
      <c r="FW23" s="67">
        <f t="shared" si="59"/>
        <v>3.3770646845659918E-2</v>
      </c>
      <c r="FX23" s="68">
        <f t="shared" si="60"/>
        <v>1.0773989296826079</v>
      </c>
      <c r="FY23" s="69">
        <f t="shared" si="61"/>
        <v>4.4236115973134142E-2</v>
      </c>
    </row>
    <row r="24" spans="1:181" x14ac:dyDescent="0.25">
      <c r="A24" s="37"/>
      <c r="B24" s="5" t="b">
        <v>0</v>
      </c>
      <c r="C24" s="5" t="s">
        <v>159</v>
      </c>
      <c r="D24" s="6">
        <v>43420.557210648098</v>
      </c>
      <c r="E24" s="2" t="s">
        <v>28</v>
      </c>
      <c r="F24" s="3" t="s">
        <v>158</v>
      </c>
      <c r="G24" s="38" t="s">
        <v>26</v>
      </c>
      <c r="H24" s="52">
        <v>2487.989</v>
      </c>
      <c r="I24" s="8">
        <v>7.1550601486989001</v>
      </c>
      <c r="J24" s="53">
        <f t="shared" si="0"/>
        <v>178.01710944301226</v>
      </c>
      <c r="K24" s="53">
        <f t="shared" si="62"/>
        <v>-1165.5389999999998</v>
      </c>
      <c r="L24" s="53">
        <f t="shared" si="1"/>
        <v>301.23776656580975</v>
      </c>
      <c r="M24" s="53">
        <f t="shared" si="2"/>
        <v>-1201.1942141386376</v>
      </c>
      <c r="N24" s="45">
        <f t="shared" si="3"/>
        <v>-312.1363714601315</v>
      </c>
      <c r="O24" s="8" t="s">
        <v>34</v>
      </c>
      <c r="P24" s="8"/>
      <c r="Q24" s="8"/>
      <c r="R24" s="44">
        <f t="shared" si="74"/>
        <v>-6.2620905752196725</v>
      </c>
      <c r="S24" s="87">
        <f t="shared" si="75"/>
        <v>-1.6273094156376837</v>
      </c>
      <c r="T24" s="55">
        <v>35340.245000000003</v>
      </c>
      <c r="U24" s="56">
        <v>2.6229412708809199</v>
      </c>
      <c r="V24" s="56">
        <f t="shared" si="109"/>
        <v>926.95387133543079</v>
      </c>
      <c r="W24" s="56">
        <f t="shared" si="63"/>
        <v>-16739.642999999996</v>
      </c>
      <c r="X24" s="56">
        <f t="shared" si="5"/>
        <v>1188.2620206473191</v>
      </c>
      <c r="Y24" s="56">
        <f t="shared" si="6"/>
        <v>-17251.728443532433</v>
      </c>
      <c r="Z24" s="56">
        <f t="shared" si="7"/>
        <v>-1309.9082909788956</v>
      </c>
      <c r="AA24" s="56" t="s">
        <v>34</v>
      </c>
      <c r="AB24" s="56"/>
      <c r="AC24" s="56"/>
      <c r="AD24" s="56">
        <f t="shared" si="77"/>
        <v>-6.7221510456407545</v>
      </c>
      <c r="AE24" s="58">
        <f t="shared" si="78"/>
        <v>-0.5106772843847196</v>
      </c>
      <c r="AF24" s="52">
        <v>4387831.2549999999</v>
      </c>
      <c r="AG24" s="8">
        <v>0.617548362329703</v>
      </c>
      <c r="AH24" s="53">
        <f t="shared" si="110"/>
        <v>27096.980057043354</v>
      </c>
      <c r="AI24" s="53">
        <f t="shared" si="64"/>
        <v>-69716.588000000454</v>
      </c>
      <c r="AJ24" s="53">
        <f t="shared" si="9"/>
        <v>40341.994604335705</v>
      </c>
      <c r="AK24" s="53">
        <f t="shared" si="10"/>
        <v>-71849.300739904662</v>
      </c>
      <c r="AL24" s="45">
        <f t="shared" si="11"/>
        <v>-41621.174612062758</v>
      </c>
      <c r="AM24" s="8" t="s">
        <v>34</v>
      </c>
      <c r="AN24" s="8"/>
      <c r="AO24" s="8"/>
      <c r="AP24" s="44">
        <f t="shared" si="80"/>
        <v>-1.0635674745008461</v>
      </c>
      <c r="AQ24" s="87">
        <f t="shared" si="81"/>
        <v>-0.6161135403815412</v>
      </c>
      <c r="AR24" s="55">
        <v>45406.375999999997</v>
      </c>
      <c r="AS24" s="56">
        <v>2.1873340084981399</v>
      </c>
      <c r="AT24" s="56">
        <f t="shared" si="111"/>
        <v>993.18910427453727</v>
      </c>
      <c r="AU24" s="56">
        <f t="shared" si="65"/>
        <v>-114049.77800000002</v>
      </c>
      <c r="AV24" s="56">
        <f t="shared" si="13"/>
        <v>2344.0257399618272</v>
      </c>
      <c r="AW24" s="56">
        <f t="shared" si="14"/>
        <v>-119753.85576834947</v>
      </c>
      <c r="AX24" s="56">
        <f t="shared" si="15"/>
        <v>-4058.9020512929997</v>
      </c>
      <c r="AY24" s="56" t="s">
        <v>34</v>
      </c>
      <c r="AZ24" s="56"/>
      <c r="BA24" s="56"/>
      <c r="BB24" s="56">
        <f t="shared" si="83"/>
        <v>-2.6365886342657303</v>
      </c>
      <c r="BC24" s="58">
        <f t="shared" si="84"/>
        <v>-8.9599027235241449E-2</v>
      </c>
      <c r="BD24" s="52">
        <v>17385.766</v>
      </c>
      <c r="BE24" s="8">
        <v>4.32811592752478</v>
      </c>
      <c r="BF24" s="53">
        <f t="shared" si="112"/>
        <v>752.47610736818785</v>
      </c>
      <c r="BG24" s="53">
        <f t="shared" si="66"/>
        <v>9341.8908571428547</v>
      </c>
      <c r="BH24" s="53">
        <f t="shared" si="17"/>
        <v>777.51262426817482</v>
      </c>
      <c r="BI24" s="53">
        <f t="shared" si="18"/>
        <v>9809.1155452310286</v>
      </c>
      <c r="BJ24" s="45">
        <f t="shared" si="19"/>
        <v>858.13638017939093</v>
      </c>
      <c r="BK24" s="8" t="s">
        <v>34</v>
      </c>
      <c r="BL24" s="8"/>
      <c r="BM24" s="8"/>
      <c r="BN24" s="44">
        <f t="shared" si="86"/>
        <v>0.48649087661712187</v>
      </c>
      <c r="BO24" s="87">
        <f t="shared" si="87"/>
        <v>4.2576792533114124E-2</v>
      </c>
      <c r="BP24" s="55">
        <v>572.65700000000004</v>
      </c>
      <c r="BQ24" s="56">
        <v>18.7549022722865</v>
      </c>
      <c r="BR24" s="56">
        <f t="shared" si="113"/>
        <v>107.40126070540771</v>
      </c>
      <c r="BS24" s="56">
        <f t="shared" si="67"/>
        <v>351.38342857142862</v>
      </c>
      <c r="BT24" s="56">
        <f t="shared" si="21"/>
        <v>110.83757885419155</v>
      </c>
      <c r="BU24" s="56">
        <f t="shared" si="22"/>
        <v>362.13266252283057</v>
      </c>
      <c r="BV24" s="56">
        <f t="shared" si="23"/>
        <v>114.64442965249654</v>
      </c>
      <c r="BW24" s="56">
        <v>1.3314449715320299E-3</v>
      </c>
      <c r="BX24" s="56"/>
      <c r="BY24" s="56"/>
      <c r="BZ24" s="56">
        <f t="shared" si="89"/>
        <v>4.1036722630241659E-3</v>
      </c>
      <c r="CA24" s="58">
        <f t="shared" si="90"/>
        <v>1.2991857191066772E-3</v>
      </c>
      <c r="CB24" s="52">
        <v>2853.4670000000001</v>
      </c>
      <c r="CC24" s="8">
        <v>9.4790501041802795</v>
      </c>
      <c r="CD24" s="53">
        <f t="shared" si="114"/>
        <v>270.48156663624991</v>
      </c>
      <c r="CE24" s="53">
        <f t="shared" si="68"/>
        <v>2156.8660408163269</v>
      </c>
      <c r="CF24" s="53">
        <f t="shared" si="25"/>
        <v>276.94501114303841</v>
      </c>
      <c r="CG24" s="53">
        <f t="shared" si="26"/>
        <v>2222.8471195735906</v>
      </c>
      <c r="CH24" s="45">
        <f t="shared" si="27"/>
        <v>291.63667718340014</v>
      </c>
      <c r="CI24" s="8">
        <v>5.7665962409575798E-2</v>
      </c>
      <c r="CJ24" s="8"/>
      <c r="CK24" s="8"/>
      <c r="CL24" s="44">
        <f t="shared" si="92"/>
        <v>0.10313400081536633</v>
      </c>
      <c r="CM24" s="87">
        <f t="shared" si="93"/>
        <v>1.3533568603052973E-2</v>
      </c>
      <c r="CN24" s="55">
        <v>164012.785</v>
      </c>
      <c r="CO24" s="56">
        <v>1.3934360251951601</v>
      </c>
      <c r="CP24" s="56">
        <f t="shared" si="115"/>
        <v>2285.4132321158836</v>
      </c>
      <c r="CQ24" s="56">
        <f t="shared" si="69"/>
        <v>163242.43932653061</v>
      </c>
      <c r="CR24" s="56">
        <f t="shared" si="29"/>
        <v>2286.486136898292</v>
      </c>
      <c r="CS24" s="56">
        <f t="shared" si="30"/>
        <v>168236.21828261964</v>
      </c>
      <c r="CT24" s="56">
        <f t="shared" si="31"/>
        <v>5109.9492623845963</v>
      </c>
      <c r="CU24" s="56">
        <v>1.34213977940058</v>
      </c>
      <c r="CV24" s="56"/>
      <c r="CW24" s="56"/>
      <c r="CX24" s="56">
        <f t="shared" si="95"/>
        <v>1.4377935072439931</v>
      </c>
      <c r="CY24" s="58">
        <f t="shared" si="96"/>
        <v>4.3787575684638001E-2</v>
      </c>
      <c r="CZ24" s="52">
        <v>440.50400000000002</v>
      </c>
      <c r="DA24" s="8">
        <v>21.346799653376198</v>
      </c>
      <c r="DB24" s="53">
        <f t="shared" si="116"/>
        <v>94.033506345108293</v>
      </c>
      <c r="DC24" s="53">
        <f t="shared" si="70"/>
        <v>349.54253061224495</v>
      </c>
      <c r="DD24" s="53">
        <f t="shared" si="33"/>
        <v>94.226066161882514</v>
      </c>
      <c r="DE24" s="53">
        <f t="shared" si="34"/>
        <v>360.23544932156398</v>
      </c>
      <c r="DF24" s="45">
        <f t="shared" si="35"/>
        <v>97.592684021660233</v>
      </c>
      <c r="DG24" s="8" t="s">
        <v>34</v>
      </c>
      <c r="DH24" s="8"/>
      <c r="DI24" s="8"/>
      <c r="DJ24" s="44">
        <f t="shared" si="98"/>
        <v>2.7846223066459808E-3</v>
      </c>
      <c r="DK24" s="87">
        <f t="shared" si="99"/>
        <v>7.5442406130363845E-4</v>
      </c>
      <c r="DL24" s="55">
        <v>238.274</v>
      </c>
      <c r="DM24" s="56">
        <v>22.127295227565298</v>
      </c>
      <c r="DN24" s="56">
        <f t="shared" si="117"/>
        <v>52.723591430528941</v>
      </c>
      <c r="DO24" s="56">
        <f t="shared" si="71"/>
        <v>228.46716326530611</v>
      </c>
      <c r="DP24" s="56">
        <f t="shared" si="37"/>
        <v>55.037416495631078</v>
      </c>
      <c r="DQ24" s="56">
        <f t="shared" si="38"/>
        <v>235.45624353621221</v>
      </c>
      <c r="DR24" s="56">
        <f t="shared" si="39"/>
        <v>57.07495297022674</v>
      </c>
      <c r="DS24" s="56">
        <v>3.0907894170961298E-3</v>
      </c>
      <c r="DT24" s="56"/>
      <c r="DU24" s="56"/>
      <c r="DV24" s="56">
        <f t="shared" si="101"/>
        <v>3.2664147874176268E-3</v>
      </c>
      <c r="DW24" s="58">
        <f t="shared" si="102"/>
        <v>7.918250096381527E-4</v>
      </c>
      <c r="DX24" s="52">
        <v>1285.5160000000001</v>
      </c>
      <c r="DY24" s="8">
        <v>11.143509884544001</v>
      </c>
      <c r="DZ24" s="53">
        <f t="shared" si="118"/>
        <v>143.25160252739465</v>
      </c>
      <c r="EA24" s="53">
        <f t="shared" si="72"/>
        <v>603.77875510204092</v>
      </c>
      <c r="EB24" s="53">
        <f t="shared" si="41"/>
        <v>145.95865869063064</v>
      </c>
      <c r="EC24" s="53">
        <f t="shared" si="42"/>
        <v>622.24906009013955</v>
      </c>
      <c r="ED24" s="45">
        <f t="shared" si="43"/>
        <v>151.35566767675451</v>
      </c>
      <c r="EE24" s="8" t="s">
        <v>34</v>
      </c>
      <c r="EF24" s="8"/>
      <c r="EG24" s="8"/>
      <c r="EH24" s="44">
        <f t="shared" si="104"/>
        <v>1.1853266155328779E-2</v>
      </c>
      <c r="EI24" s="87">
        <f t="shared" si="105"/>
        <v>2.8833048862431745E-3</v>
      </c>
      <c r="EJ24" s="55">
        <v>22553.038</v>
      </c>
      <c r="EK24" s="56">
        <v>2.4685578760033202</v>
      </c>
      <c r="EL24" s="56">
        <f t="shared" si="119"/>
        <v>556.73479582702168</v>
      </c>
      <c r="EM24" s="56">
        <f t="shared" si="73"/>
        <v>22536.366448979592</v>
      </c>
      <c r="EN24" s="56">
        <f t="shared" si="45"/>
        <v>556.74509864626771</v>
      </c>
      <c r="EO24" s="56">
        <f t="shared" si="46"/>
        <v>23225.78050689201</v>
      </c>
      <c r="EP24" s="56">
        <f t="shared" si="47"/>
        <v>849.14737690567551</v>
      </c>
      <c r="EQ24" s="56">
        <v>0.22097460428837001</v>
      </c>
      <c r="ER24" s="56"/>
      <c r="ES24" s="56"/>
      <c r="ET24" s="56">
        <f t="shared" si="107"/>
        <v>0.23599118562551577</v>
      </c>
      <c r="EU24" s="58">
        <f t="shared" si="108"/>
        <v>8.6438638672031356E-3</v>
      </c>
      <c r="EV24" s="59">
        <v>929294.20499999996</v>
      </c>
      <c r="EW24" s="8">
        <v>0.44441359908966299</v>
      </c>
      <c r="EX24" s="53">
        <f t="shared" si="48"/>
        <v>99.071667420984539</v>
      </c>
      <c r="EY24" s="56">
        <v>791520.88300000003</v>
      </c>
      <c r="EZ24" s="56">
        <v>0.58729706629519396</v>
      </c>
      <c r="FA24" s="57">
        <f t="shared" si="49"/>
        <v>98.630671929575115</v>
      </c>
      <c r="FB24" s="8">
        <v>202673.86199999999</v>
      </c>
      <c r="FC24" s="8">
        <v>0.98753983312619598</v>
      </c>
      <c r="FD24" s="53">
        <f t="shared" si="50"/>
        <v>95.068500082659739</v>
      </c>
      <c r="FE24" s="56">
        <v>40158.267999999996</v>
      </c>
      <c r="FF24" s="56">
        <v>1.97548406707284</v>
      </c>
      <c r="FG24" s="57">
        <f t="shared" si="51"/>
        <v>91.263138816970994</v>
      </c>
      <c r="FH24" s="8">
        <v>336692.3</v>
      </c>
      <c r="FI24" s="8">
        <v>1.0240673703386001</v>
      </c>
      <c r="FJ24" s="53">
        <f t="shared" si="52"/>
        <v>94.259793333574365</v>
      </c>
      <c r="FK24" s="56">
        <v>68405.213000000003</v>
      </c>
      <c r="FL24" s="56">
        <v>1.6847588953349899</v>
      </c>
      <c r="FM24" s="89">
        <f t="shared" si="53"/>
        <v>93.17143940946886</v>
      </c>
      <c r="FN24" s="7"/>
      <c r="FO24" s="60">
        <f t="shared" si="54"/>
        <v>96.13332027907289</v>
      </c>
      <c r="FP24" s="61">
        <f t="shared" si="55"/>
        <v>2.5766091275723926</v>
      </c>
      <c r="FQ24" s="62">
        <f t="shared" si="56"/>
        <v>94.355083385338318</v>
      </c>
      <c r="FR24" s="63">
        <f t="shared" si="57"/>
        <v>3.8237280025570066</v>
      </c>
      <c r="FS24" s="64">
        <v>99.074152049102551</v>
      </c>
      <c r="FT24" s="65">
        <v>0.28022487857540956</v>
      </c>
      <c r="FU24" s="7"/>
      <c r="FV24" s="66">
        <f t="shared" si="58"/>
        <v>1.0305911806800441</v>
      </c>
      <c r="FW24" s="67">
        <f t="shared" si="59"/>
        <v>2.7775755792148599E-2</v>
      </c>
      <c r="FX24" s="68">
        <f t="shared" si="60"/>
        <v>1.0500139313585464</v>
      </c>
      <c r="FY24" s="69">
        <f t="shared" si="61"/>
        <v>4.2655199937641192E-2</v>
      </c>
    </row>
    <row r="25" spans="1:181" x14ac:dyDescent="0.25">
      <c r="A25" s="37"/>
      <c r="B25" s="5" t="b">
        <v>0</v>
      </c>
      <c r="C25" s="5" t="s">
        <v>89</v>
      </c>
      <c r="D25" s="6">
        <v>43420.564398148097</v>
      </c>
      <c r="E25" s="2" t="s">
        <v>28</v>
      </c>
      <c r="F25" s="3" t="s">
        <v>158</v>
      </c>
      <c r="G25" s="38" t="s">
        <v>35</v>
      </c>
      <c r="H25" s="52">
        <v>2711.2840000000001</v>
      </c>
      <c r="I25" s="8">
        <v>4.3234828729146004</v>
      </c>
      <c r="J25" s="53">
        <f t="shared" si="0"/>
        <v>117.22189937607389</v>
      </c>
      <c r="K25" s="53">
        <f t="shared" si="62"/>
        <v>-942.24399999999969</v>
      </c>
      <c r="L25" s="53">
        <f t="shared" si="1"/>
        <v>269.80562344852314</v>
      </c>
      <c r="M25" s="53">
        <f t="shared" si="2"/>
        <v>-991.79581501999428</v>
      </c>
      <c r="N25" s="45">
        <f t="shared" si="3"/>
        <v>-285.23664229939919</v>
      </c>
      <c r="O25" s="8" t="s">
        <v>34</v>
      </c>
      <c r="P25" s="8"/>
      <c r="Q25" s="8"/>
      <c r="R25" s="44">
        <f t="shared" si="74"/>
        <v>-5.1704505005734243</v>
      </c>
      <c r="S25" s="87">
        <f t="shared" si="75"/>
        <v>-1.4870564945803426</v>
      </c>
      <c r="T25" s="55">
        <v>37551.142</v>
      </c>
      <c r="U25" s="56">
        <v>1.97404605924309</v>
      </c>
      <c r="V25" s="56">
        <f t="shared" si="109"/>
        <v>741.27683885177692</v>
      </c>
      <c r="W25" s="56">
        <f t="shared" si="63"/>
        <v>-14528.745999999999</v>
      </c>
      <c r="X25" s="56">
        <f t="shared" si="5"/>
        <v>1049.8640397438091</v>
      </c>
      <c r="Y25" s="56">
        <f t="shared" si="6"/>
        <v>-15292.800463880361</v>
      </c>
      <c r="Z25" s="56">
        <f t="shared" si="7"/>
        <v>-1178.6873830646803</v>
      </c>
      <c r="AA25" s="56" t="s">
        <v>34</v>
      </c>
      <c r="AB25" s="56"/>
      <c r="AC25" s="56"/>
      <c r="AD25" s="56">
        <f t="shared" si="77"/>
        <v>-5.958853048581811</v>
      </c>
      <c r="AE25" s="58">
        <f t="shared" si="78"/>
        <v>-0.45951268161885733</v>
      </c>
      <c r="AF25" s="52">
        <v>4357980.9220000003</v>
      </c>
      <c r="AG25" s="8">
        <v>0.93163652635251903</v>
      </c>
      <c r="AH25" s="53">
        <f t="shared" si="110"/>
        <v>40600.542080826279</v>
      </c>
      <c r="AI25" s="53">
        <f t="shared" si="64"/>
        <v>-99566.921000000089</v>
      </c>
      <c r="AJ25" s="53">
        <f t="shared" si="9"/>
        <v>50414.623054242817</v>
      </c>
      <c r="AK25" s="53">
        <f t="shared" si="10"/>
        <v>-104803.06116274183</v>
      </c>
      <c r="AL25" s="45">
        <f t="shared" si="11"/>
        <v>-53140.225570154624</v>
      </c>
      <c r="AM25" s="8" t="s">
        <v>34</v>
      </c>
      <c r="AN25" s="8"/>
      <c r="AO25" s="8"/>
      <c r="AP25" s="44">
        <f t="shared" si="80"/>
        <v>-1.5513738607466778</v>
      </c>
      <c r="AQ25" s="87">
        <f t="shared" si="81"/>
        <v>-0.78663091561078935</v>
      </c>
      <c r="AR25" s="55">
        <v>41049.957999999999</v>
      </c>
      <c r="AS25" s="56">
        <v>2.6926162371684401</v>
      </c>
      <c r="AT25" s="56">
        <f t="shared" si="111"/>
        <v>1105.317834458825</v>
      </c>
      <c r="AU25" s="56">
        <f t="shared" si="65"/>
        <v>-118406.19600000001</v>
      </c>
      <c r="AV25" s="56">
        <f t="shared" si="13"/>
        <v>2393.6916233981938</v>
      </c>
      <c r="AW25" s="56">
        <f t="shared" si="14"/>
        <v>-127040.04754701685</v>
      </c>
      <c r="AX25" s="56">
        <f t="shared" si="15"/>
        <v>-4265.8068265611855</v>
      </c>
      <c r="AY25" s="56" t="s">
        <v>34</v>
      </c>
      <c r="AZ25" s="56"/>
      <c r="BA25" s="56"/>
      <c r="BB25" s="56">
        <f t="shared" si="83"/>
        <v>-2.7970067711804676</v>
      </c>
      <c r="BC25" s="58">
        <f t="shared" si="84"/>
        <v>-9.4171045697254596E-2</v>
      </c>
      <c r="BD25" s="52">
        <v>15700.630999999999</v>
      </c>
      <c r="BE25" s="8">
        <v>2.9984768067808898</v>
      </c>
      <c r="BF25" s="53">
        <f t="shared" si="112"/>
        <v>470.77977905325048</v>
      </c>
      <c r="BG25" s="53">
        <f t="shared" si="66"/>
        <v>7656.7558571428553</v>
      </c>
      <c r="BH25" s="53">
        <f t="shared" si="17"/>
        <v>509.84231788056854</v>
      </c>
      <c r="BI25" s="53">
        <f t="shared" si="18"/>
        <v>8215.0652669166739</v>
      </c>
      <c r="BJ25" s="45">
        <f t="shared" si="19"/>
        <v>589.69577177604208</v>
      </c>
      <c r="BK25" s="8" t="s">
        <v>34</v>
      </c>
      <c r="BL25" s="8"/>
      <c r="BM25" s="8"/>
      <c r="BN25" s="44">
        <f t="shared" si="86"/>
        <v>0.40743268694721391</v>
      </c>
      <c r="BO25" s="87">
        <f t="shared" si="87"/>
        <v>2.9263613927723659E-2</v>
      </c>
      <c r="BP25" s="55">
        <v>555.64300000000003</v>
      </c>
      <c r="BQ25" s="56">
        <v>16.4320483489394</v>
      </c>
      <c r="BR25" s="56">
        <f t="shared" si="113"/>
        <v>91.303526407497344</v>
      </c>
      <c r="BS25" s="56">
        <f t="shared" si="67"/>
        <v>334.36942857142861</v>
      </c>
      <c r="BT25" s="56">
        <f t="shared" si="21"/>
        <v>95.321938815745568</v>
      </c>
      <c r="BU25" s="56">
        <f t="shared" si="22"/>
        <v>351.95363401387533</v>
      </c>
      <c r="BV25" s="56">
        <f t="shared" si="23"/>
        <v>100.77758723988197</v>
      </c>
      <c r="BW25" s="56">
        <v>1.1428819700533301E-3</v>
      </c>
      <c r="BX25" s="56"/>
      <c r="BY25" s="56"/>
      <c r="BZ25" s="56">
        <f t="shared" si="89"/>
        <v>3.9883239355197444E-3</v>
      </c>
      <c r="CA25" s="58">
        <f t="shared" si="90"/>
        <v>1.1420502055857122E-3</v>
      </c>
      <c r="CB25" s="52">
        <v>2846.4540000000002</v>
      </c>
      <c r="CC25" s="8">
        <v>7.4107749623569097</v>
      </c>
      <c r="CD25" s="53">
        <f t="shared" si="114"/>
        <v>210.94430034700676</v>
      </c>
      <c r="CE25" s="53">
        <f t="shared" si="68"/>
        <v>2149.8530408163269</v>
      </c>
      <c r="CF25" s="53">
        <f t="shared" si="25"/>
        <v>219.17061654315285</v>
      </c>
      <c r="CG25" s="53">
        <f t="shared" si="26"/>
        <v>2262.9119939099032</v>
      </c>
      <c r="CH25" s="45">
        <f t="shared" si="27"/>
        <v>238.54114982847321</v>
      </c>
      <c r="CI25" s="8">
        <v>5.7342063271698003E-2</v>
      </c>
      <c r="CJ25" s="8"/>
      <c r="CK25" s="8"/>
      <c r="CL25" s="44">
        <f t="shared" si="92"/>
        <v>0.104992900937684</v>
      </c>
      <c r="CM25" s="87">
        <f t="shared" si="93"/>
        <v>1.1070730180084238E-2</v>
      </c>
      <c r="CN25" s="55">
        <v>175822.18799999999</v>
      </c>
      <c r="CO25" s="56">
        <v>1.1753022744131001</v>
      </c>
      <c r="CP25" s="56">
        <f t="shared" si="115"/>
        <v>2066.4421744868769</v>
      </c>
      <c r="CQ25" s="56">
        <f t="shared" si="69"/>
        <v>175051.8423265306</v>
      </c>
      <c r="CR25" s="56">
        <f t="shared" si="29"/>
        <v>2067.6287077702705</v>
      </c>
      <c r="CS25" s="56">
        <f t="shared" si="30"/>
        <v>184257.67065748683</v>
      </c>
      <c r="CT25" s="56">
        <f t="shared" si="31"/>
        <v>5398.2777268198161</v>
      </c>
      <c r="CU25" s="56">
        <v>1.4415575268067899</v>
      </c>
      <c r="CV25" s="56"/>
      <c r="CW25" s="56"/>
      <c r="CX25" s="56">
        <f t="shared" si="95"/>
        <v>1.5747172947396533</v>
      </c>
      <c r="CY25" s="58">
        <f t="shared" si="96"/>
        <v>4.626748318204623E-2</v>
      </c>
      <c r="CZ25" s="52">
        <v>417.48099999999999</v>
      </c>
      <c r="DA25" s="8">
        <v>19.287090752781399</v>
      </c>
      <c r="DB25" s="53">
        <f t="shared" si="116"/>
        <v>80.519939345619306</v>
      </c>
      <c r="DC25" s="53">
        <f t="shared" si="70"/>
        <v>326.51953061224492</v>
      </c>
      <c r="DD25" s="53">
        <f t="shared" si="33"/>
        <v>80.744732713720424</v>
      </c>
      <c r="DE25" s="53">
        <f t="shared" si="34"/>
        <v>343.69091656037881</v>
      </c>
      <c r="DF25" s="45">
        <f t="shared" si="35"/>
        <v>85.489096302623622</v>
      </c>
      <c r="DG25" s="8" t="s">
        <v>34</v>
      </c>
      <c r="DH25" s="8"/>
      <c r="DI25" s="8"/>
      <c r="DJ25" s="44">
        <f t="shared" si="98"/>
        <v>2.6567329635327581E-3</v>
      </c>
      <c r="DK25" s="87">
        <f t="shared" si="99"/>
        <v>6.6086450334679712E-4</v>
      </c>
      <c r="DL25" s="55">
        <v>184.21199999999999</v>
      </c>
      <c r="DM25" s="56">
        <v>28.088966906807499</v>
      </c>
      <c r="DN25" s="56">
        <f t="shared" si="117"/>
        <v>51.743247718368231</v>
      </c>
      <c r="DO25" s="56">
        <f t="shared" si="71"/>
        <v>174.4051632653061</v>
      </c>
      <c r="DP25" s="56">
        <f t="shared" si="37"/>
        <v>54.099018527369225</v>
      </c>
      <c r="DQ25" s="56">
        <f t="shared" si="38"/>
        <v>183.57698329138682</v>
      </c>
      <c r="DR25" s="56">
        <f t="shared" si="39"/>
        <v>57.156351990958235</v>
      </c>
      <c r="DS25" s="56">
        <v>2.3713865830120098E-3</v>
      </c>
      <c r="DT25" s="56"/>
      <c r="DU25" s="56"/>
      <c r="DV25" s="56">
        <f t="shared" si="101"/>
        <v>2.5467091628015486E-3</v>
      </c>
      <c r="DW25" s="58">
        <f t="shared" si="102"/>
        <v>7.9293809147652577E-4</v>
      </c>
      <c r="DX25" s="52">
        <v>1064.248</v>
      </c>
      <c r="DY25" s="8">
        <v>10.8630711473718</v>
      </c>
      <c r="DZ25" s="53">
        <f t="shared" si="118"/>
        <v>115.61001742448144</v>
      </c>
      <c r="EA25" s="53">
        <f t="shared" si="72"/>
        <v>382.51075510204089</v>
      </c>
      <c r="EB25" s="53">
        <f t="shared" si="41"/>
        <v>118.94782280054669</v>
      </c>
      <c r="EC25" s="53">
        <f t="shared" si="42"/>
        <v>402.6266721893079</v>
      </c>
      <c r="ED25" s="45">
        <f t="shared" si="43"/>
        <v>125.6676817938562</v>
      </c>
      <c r="EE25" s="8" t="s">
        <v>34</v>
      </c>
      <c r="EF25" s="8"/>
      <c r="EG25" s="8"/>
      <c r="EH25" s="44">
        <f t="shared" si="104"/>
        <v>7.6696638256116252E-3</v>
      </c>
      <c r="EI25" s="87">
        <f t="shared" si="105"/>
        <v>2.3939130881727743E-3</v>
      </c>
      <c r="EJ25" s="55">
        <v>14520.465</v>
      </c>
      <c r="EK25" s="56">
        <v>4.75477360341148</v>
      </c>
      <c r="EL25" s="56">
        <f t="shared" si="119"/>
        <v>690.41523691260284</v>
      </c>
      <c r="EM25" s="56">
        <f t="shared" si="73"/>
        <v>14503.793448979592</v>
      </c>
      <c r="EN25" s="56">
        <f t="shared" si="45"/>
        <v>690.42354489340255</v>
      </c>
      <c r="EO25" s="56">
        <f t="shared" si="46"/>
        <v>15266.535679306393</v>
      </c>
      <c r="EP25" s="56">
        <f t="shared" si="47"/>
        <v>834.07134810946343</v>
      </c>
      <c r="EQ25" s="56">
        <v>0.14116612004569501</v>
      </c>
      <c r="ER25" s="56"/>
      <c r="ES25" s="56"/>
      <c r="ET25" s="56">
        <f t="shared" si="107"/>
        <v>0.1551193448282468</v>
      </c>
      <c r="EU25" s="58">
        <f t="shared" si="108"/>
        <v>8.48178007587546E-3</v>
      </c>
      <c r="EV25" s="59">
        <v>924836.65800000005</v>
      </c>
      <c r="EW25" s="8">
        <v>0.57957673462878001</v>
      </c>
      <c r="EX25" s="53">
        <f t="shared" si="48"/>
        <v>98.596450195351025</v>
      </c>
      <c r="EY25" s="56">
        <v>784599.424</v>
      </c>
      <c r="EZ25" s="56">
        <v>0.91445039400603101</v>
      </c>
      <c r="FA25" s="57">
        <f t="shared" si="49"/>
        <v>97.768195440874536</v>
      </c>
      <c r="FB25" s="8">
        <v>201777.359</v>
      </c>
      <c r="FC25" s="8">
        <v>0.97114465851463505</v>
      </c>
      <c r="FD25" s="53">
        <f t="shared" si="50"/>
        <v>94.64797621890861</v>
      </c>
      <c r="FE25" s="56">
        <v>40238.692000000003</v>
      </c>
      <c r="FF25" s="56">
        <v>2.5016253371158101</v>
      </c>
      <c r="FG25" s="57">
        <f t="shared" si="51"/>
        <v>91.445909315843522</v>
      </c>
      <c r="FH25" s="8">
        <v>335129.91600000003</v>
      </c>
      <c r="FI25" s="8">
        <v>0.728409565131099</v>
      </c>
      <c r="FJ25" s="53">
        <f t="shared" si="52"/>
        <v>93.822391014163784</v>
      </c>
      <c r="FK25" s="56">
        <v>67848.956000000006</v>
      </c>
      <c r="FL25" s="56">
        <v>1.79991347463264</v>
      </c>
      <c r="FM25" s="89">
        <f t="shared" si="53"/>
        <v>92.413788594587359</v>
      </c>
      <c r="FN25" s="7"/>
      <c r="FO25" s="60">
        <f t="shared" si="54"/>
        <v>95.688939142807797</v>
      </c>
      <c r="FP25" s="61">
        <f t="shared" si="55"/>
        <v>2.5515903125441435</v>
      </c>
      <c r="FQ25" s="62">
        <f t="shared" si="56"/>
        <v>93.875964450435148</v>
      </c>
      <c r="FR25" s="63">
        <f t="shared" si="57"/>
        <v>3.4053331902705284</v>
      </c>
      <c r="FS25" s="64">
        <v>100.72113951963581</v>
      </c>
      <c r="FT25" s="65">
        <v>0.28095000610952775</v>
      </c>
      <c r="FU25" s="7"/>
      <c r="FV25" s="66">
        <f t="shared" si="58"/>
        <v>1.052589154210581</v>
      </c>
      <c r="FW25" s="67">
        <f t="shared" si="59"/>
        <v>2.8220930748370721E-2</v>
      </c>
      <c r="FX25" s="68">
        <f t="shared" si="60"/>
        <v>1.0729172276340744</v>
      </c>
      <c r="FY25" s="69">
        <f t="shared" si="61"/>
        <v>3.9034769962691923E-2</v>
      </c>
    </row>
    <row r="26" spans="1:181" x14ac:dyDescent="0.25">
      <c r="A26" s="37"/>
      <c r="B26" s="5" t="b">
        <v>0</v>
      </c>
      <c r="C26" s="5" t="s">
        <v>138</v>
      </c>
      <c r="D26" s="6">
        <v>43420.5715740741</v>
      </c>
      <c r="E26" s="2" t="s">
        <v>28</v>
      </c>
      <c r="F26" s="3" t="s">
        <v>158</v>
      </c>
      <c r="G26" s="38" t="s">
        <v>80</v>
      </c>
      <c r="H26" s="52">
        <v>1757.069</v>
      </c>
      <c r="I26" s="8">
        <v>12.9330683060504</v>
      </c>
      <c r="J26" s="53">
        <f t="shared" si="0"/>
        <v>227.24293395443669</v>
      </c>
      <c r="K26" s="53">
        <f t="shared" si="62"/>
        <v>-1896.4589999999998</v>
      </c>
      <c r="L26" s="53">
        <f t="shared" si="1"/>
        <v>332.70625449987011</v>
      </c>
      <c r="M26" s="53">
        <f t="shared" si="2"/>
        <v>-1930.6001870330151</v>
      </c>
      <c r="N26" s="45">
        <f t="shared" si="3"/>
        <v>-340.60335004794729</v>
      </c>
      <c r="O26" s="8" t="s">
        <v>34</v>
      </c>
      <c r="P26" s="8"/>
      <c r="Q26" s="8"/>
      <c r="R26" s="44">
        <f t="shared" si="74"/>
        <v>-10.064644912068685</v>
      </c>
      <c r="S26" s="87">
        <f t="shared" si="75"/>
        <v>-1.775814706508793</v>
      </c>
      <c r="T26" s="55">
        <v>22956.589</v>
      </c>
      <c r="U26" s="56">
        <v>2.6407504730137998</v>
      </c>
      <c r="V26" s="56">
        <f t="shared" si="109"/>
        <v>606.22623260533396</v>
      </c>
      <c r="W26" s="56">
        <f t="shared" si="63"/>
        <v>-29123.298999999999</v>
      </c>
      <c r="X26" s="56">
        <f t="shared" si="5"/>
        <v>959.28796262017374</v>
      </c>
      <c r="Y26" s="56">
        <f t="shared" si="6"/>
        <v>-29647.594014117058</v>
      </c>
      <c r="Z26" s="56">
        <f t="shared" si="7"/>
        <v>-1122.1605446345698</v>
      </c>
      <c r="AA26" s="56" t="s">
        <v>34</v>
      </c>
      <c r="AB26" s="56"/>
      <c r="AC26" s="56"/>
      <c r="AD26" s="56">
        <f t="shared" si="77"/>
        <v>-11.552210884553093</v>
      </c>
      <c r="AE26" s="58">
        <f t="shared" si="78"/>
        <v>-0.438182200050513</v>
      </c>
      <c r="AF26" s="52">
        <v>4390777.7010000004</v>
      </c>
      <c r="AG26" s="8">
        <v>0.66952016309847295</v>
      </c>
      <c r="AH26" s="53">
        <f t="shared" si="110"/>
        <v>29397.142025026584</v>
      </c>
      <c r="AI26" s="53">
        <f t="shared" si="64"/>
        <v>-66770.141999999993</v>
      </c>
      <c r="AJ26" s="53">
        <f t="shared" si="9"/>
        <v>41921.619239767322</v>
      </c>
      <c r="AK26" s="53">
        <f t="shared" si="10"/>
        <v>-67972.177955558742</v>
      </c>
      <c r="AL26" s="45">
        <f t="shared" si="11"/>
        <v>-42695.131854567502</v>
      </c>
      <c r="AM26" s="8" t="s">
        <v>34</v>
      </c>
      <c r="AN26" s="8"/>
      <c r="AO26" s="8"/>
      <c r="AP26" s="44">
        <f t="shared" si="80"/>
        <v>-1.006175382363389</v>
      </c>
      <c r="AQ26" s="87">
        <f t="shared" si="81"/>
        <v>-0.63201035547236417</v>
      </c>
      <c r="AR26" s="55">
        <v>48156.464</v>
      </c>
      <c r="AS26" s="56">
        <v>1.3585423142837101</v>
      </c>
      <c r="AT26" s="56">
        <f t="shared" si="111"/>
        <v>654.22594050280168</v>
      </c>
      <c r="AU26" s="56">
        <f t="shared" si="65"/>
        <v>-111299.69</v>
      </c>
      <c r="AV26" s="56">
        <f t="shared" si="13"/>
        <v>2221.7208767036213</v>
      </c>
      <c r="AW26" s="56">
        <f t="shared" si="14"/>
        <v>-115333.81163182054</v>
      </c>
      <c r="AX26" s="56">
        <f t="shared" si="15"/>
        <v>-3150.3621227584531</v>
      </c>
      <c r="AY26" s="56" t="s">
        <v>34</v>
      </c>
      <c r="AZ26" s="56"/>
      <c r="BA26" s="56"/>
      <c r="BB26" s="56">
        <f t="shared" si="83"/>
        <v>-2.5392737039150273</v>
      </c>
      <c r="BC26" s="58">
        <f t="shared" si="84"/>
        <v>-6.9641633709057321E-2</v>
      </c>
      <c r="BD26" s="52">
        <v>18290.195</v>
      </c>
      <c r="BE26" s="8">
        <v>2.9979325780012398</v>
      </c>
      <c r="BF26" s="53">
        <f t="shared" si="112"/>
        <v>548.32771448495384</v>
      </c>
      <c r="BG26" s="53">
        <f t="shared" si="66"/>
        <v>10246.319857142855</v>
      </c>
      <c r="BH26" s="53">
        <f t="shared" si="17"/>
        <v>582.21033244755836</v>
      </c>
      <c r="BI26" s="53">
        <f t="shared" si="18"/>
        <v>10617.703646102666</v>
      </c>
      <c r="BJ26" s="45">
        <f t="shared" si="19"/>
        <v>634.96397513142915</v>
      </c>
      <c r="BK26" s="8" t="s">
        <v>34</v>
      </c>
      <c r="BL26" s="8"/>
      <c r="BM26" s="8"/>
      <c r="BN26" s="44">
        <f t="shared" si="86"/>
        <v>0.52659344572249489</v>
      </c>
      <c r="BO26" s="87">
        <f t="shared" si="87"/>
        <v>3.151819774677974E-2</v>
      </c>
      <c r="BP26" s="55">
        <v>468.54</v>
      </c>
      <c r="BQ26" s="56">
        <v>18.9201950763292</v>
      </c>
      <c r="BR26" s="56">
        <f t="shared" si="113"/>
        <v>88.648682010632839</v>
      </c>
      <c r="BS26" s="56">
        <f t="shared" si="67"/>
        <v>247.26642857142861</v>
      </c>
      <c r="BT26" s="56">
        <f t="shared" si="21"/>
        <v>92.782147568217425</v>
      </c>
      <c r="BU26" s="56">
        <f t="shared" si="22"/>
        <v>251.71786642737109</v>
      </c>
      <c r="BV26" s="56">
        <f t="shared" si="23"/>
        <v>94.569003739901788</v>
      </c>
      <c r="BW26" s="56">
        <v>1.77535601309946E-4</v>
      </c>
      <c r="BX26" s="56"/>
      <c r="BY26" s="56"/>
      <c r="BZ26" s="56">
        <f t="shared" si="89"/>
        <v>2.8524563881351119E-3</v>
      </c>
      <c r="CA26" s="58">
        <f t="shared" si="90"/>
        <v>1.0716753348649236E-3</v>
      </c>
      <c r="CB26" s="52">
        <v>3165.8629999999998</v>
      </c>
      <c r="CC26" s="8">
        <v>8.7921527349584796</v>
      </c>
      <c r="CD26" s="53">
        <f t="shared" si="114"/>
        <v>278.34751033953853</v>
      </c>
      <c r="CE26" s="53">
        <f t="shared" si="68"/>
        <v>2469.2620408163266</v>
      </c>
      <c r="CF26" s="53">
        <f t="shared" si="25"/>
        <v>284.63239067126051</v>
      </c>
      <c r="CG26" s="53">
        <f t="shared" si="26"/>
        <v>2513.7151701320854</v>
      </c>
      <c r="CH26" s="45">
        <f t="shared" si="27"/>
        <v>293.52269140033951</v>
      </c>
      <c r="CI26" s="8">
        <v>7.2094137951636605E-2</v>
      </c>
      <c r="CJ26" s="8"/>
      <c r="CK26" s="8"/>
      <c r="CL26" s="44">
        <f t="shared" si="92"/>
        <v>0.11662947942894657</v>
      </c>
      <c r="CM26" s="87">
        <f t="shared" si="93"/>
        <v>1.3621731411615198E-2</v>
      </c>
      <c r="CN26" s="55">
        <v>203272.65</v>
      </c>
      <c r="CO26" s="56">
        <v>1.1846367824759301</v>
      </c>
      <c r="CP26" s="56">
        <f t="shared" si="115"/>
        <v>2408.0425806135586</v>
      </c>
      <c r="CQ26" s="56">
        <f t="shared" si="69"/>
        <v>202502.3043265306</v>
      </c>
      <c r="CR26" s="56">
        <f t="shared" si="29"/>
        <v>2409.0608715318326</v>
      </c>
      <c r="CS26" s="56">
        <f t="shared" si="30"/>
        <v>206147.87169531034</v>
      </c>
      <c r="CT26" s="56">
        <f t="shared" si="31"/>
        <v>4559.4495239936714</v>
      </c>
      <c r="CU26" s="56">
        <v>1.67264991118047</v>
      </c>
      <c r="CV26" s="56"/>
      <c r="CW26" s="56"/>
      <c r="CX26" s="56">
        <f t="shared" si="95"/>
        <v>1.7617970403838163</v>
      </c>
      <c r="CY26" s="58">
        <f t="shared" si="96"/>
        <v>3.9162182352042545E-2</v>
      </c>
      <c r="CZ26" s="52">
        <v>435.50299999999999</v>
      </c>
      <c r="DA26" s="8">
        <v>18.496245562786601</v>
      </c>
      <c r="DB26" s="53">
        <f t="shared" si="116"/>
        <v>80.551704313302523</v>
      </c>
      <c r="DC26" s="53">
        <f t="shared" si="70"/>
        <v>344.54153061224486</v>
      </c>
      <c r="DD26" s="53">
        <f t="shared" si="33"/>
        <v>80.776409282448682</v>
      </c>
      <c r="DE26" s="53">
        <f t="shared" si="34"/>
        <v>350.74417292471981</v>
      </c>
      <c r="DF26" s="45">
        <f t="shared" si="35"/>
        <v>82.490238047402784</v>
      </c>
      <c r="DG26" s="8" t="s">
        <v>34</v>
      </c>
      <c r="DH26" s="8"/>
      <c r="DI26" s="8"/>
      <c r="DJ26" s="44">
        <f t="shared" si="98"/>
        <v>2.7112546799369216E-3</v>
      </c>
      <c r="DK26" s="87">
        <f t="shared" si="99"/>
        <v>6.3768594730251088E-4</v>
      </c>
      <c r="DL26" s="55">
        <v>158.18100000000001</v>
      </c>
      <c r="DM26" s="56">
        <v>25.1056591787912</v>
      </c>
      <c r="DN26" s="56">
        <f t="shared" si="117"/>
        <v>39.712382745603712</v>
      </c>
      <c r="DO26" s="56">
        <f t="shared" si="71"/>
        <v>148.37416326530612</v>
      </c>
      <c r="DP26" s="56">
        <f t="shared" si="37"/>
        <v>42.736558875435236</v>
      </c>
      <c r="DQ26" s="56">
        <f t="shared" si="38"/>
        <v>151.04528352622816</v>
      </c>
      <c r="DR26" s="56">
        <f t="shared" si="39"/>
        <v>43.596987765489764</v>
      </c>
      <c r="DS26" s="56">
        <v>2.0249921622720502E-3</v>
      </c>
      <c r="DT26" s="56"/>
      <c r="DU26" s="56"/>
      <c r="DV26" s="56">
        <f t="shared" si="101"/>
        <v>2.0954065191474969E-3</v>
      </c>
      <c r="DW26" s="58">
        <f t="shared" si="102"/>
        <v>6.0483023991308462E-4</v>
      </c>
      <c r="DX26" s="52">
        <v>1436.703</v>
      </c>
      <c r="DY26" s="8">
        <v>13.494601653728999</v>
      </c>
      <c r="DZ26" s="53">
        <f t="shared" si="118"/>
        <v>193.87734679717414</v>
      </c>
      <c r="EA26" s="53">
        <f t="shared" si="72"/>
        <v>754.96575510204082</v>
      </c>
      <c r="EB26" s="53">
        <f t="shared" si="41"/>
        <v>195.88602303690044</v>
      </c>
      <c r="EC26" s="53">
        <f t="shared" si="42"/>
        <v>768.55709931167587</v>
      </c>
      <c r="ED26" s="45">
        <f t="shared" si="43"/>
        <v>199.92670802793521</v>
      </c>
      <c r="EE26" s="8" t="s">
        <v>34</v>
      </c>
      <c r="EF26" s="8"/>
      <c r="EG26" s="8"/>
      <c r="EH26" s="44">
        <f t="shared" si="104"/>
        <v>1.4640298295330614E-2</v>
      </c>
      <c r="EI26" s="87">
        <f t="shared" si="105"/>
        <v>3.8085566622731866E-3</v>
      </c>
      <c r="EJ26" s="55">
        <v>8406.9429999999993</v>
      </c>
      <c r="EK26" s="56">
        <v>4.35684349070553</v>
      </c>
      <c r="EL26" s="56">
        <f t="shared" si="119"/>
        <v>366.27734886282417</v>
      </c>
      <c r="EM26" s="56">
        <f t="shared" si="73"/>
        <v>8390.2714489795908</v>
      </c>
      <c r="EN26" s="56">
        <f t="shared" si="45"/>
        <v>366.29300876766109</v>
      </c>
      <c r="EO26" s="56">
        <f t="shared" si="46"/>
        <v>8541.3181242820247</v>
      </c>
      <c r="EP26" s="56">
        <f t="shared" si="47"/>
        <v>405.47202673597627</v>
      </c>
      <c r="EQ26" s="56">
        <v>8.0424571328459593E-2</v>
      </c>
      <c r="ER26" s="56"/>
      <c r="ES26" s="56"/>
      <c r="ET26" s="56">
        <f t="shared" si="107"/>
        <v>8.6786137945111919E-2</v>
      </c>
      <c r="EU26" s="58">
        <f t="shared" si="108"/>
        <v>4.1244007642622527E-3</v>
      </c>
      <c r="EV26" s="59">
        <v>931900.84900000005</v>
      </c>
      <c r="EW26" s="8">
        <v>0.65507622166419299</v>
      </c>
      <c r="EX26" s="53">
        <f t="shared" si="48"/>
        <v>99.349560650129249</v>
      </c>
      <c r="EY26" s="56">
        <v>799420.36800000002</v>
      </c>
      <c r="EZ26" s="56">
        <v>0.83105061683000603</v>
      </c>
      <c r="FA26" s="57">
        <f t="shared" si="49"/>
        <v>99.615019317220217</v>
      </c>
      <c r="FB26" s="8">
        <v>206630.68299999999</v>
      </c>
      <c r="FC26" s="8">
        <v>1.3927016381249799</v>
      </c>
      <c r="FD26" s="53">
        <f t="shared" si="50"/>
        <v>96.924531412272302</v>
      </c>
      <c r="FE26" s="56">
        <v>40905.962</v>
      </c>
      <c r="FF26" s="56">
        <v>1.75193094881238</v>
      </c>
      <c r="FG26" s="57">
        <f t="shared" si="51"/>
        <v>92.962338127922763</v>
      </c>
      <c r="FH26" s="8">
        <v>342356.74800000002</v>
      </c>
      <c r="FI26" s="8">
        <v>0.988063201613124</v>
      </c>
      <c r="FJ26" s="53">
        <f t="shared" si="52"/>
        <v>95.84560238780216</v>
      </c>
      <c r="FK26" s="56">
        <v>69306.914999999994</v>
      </c>
      <c r="FL26" s="56">
        <v>0.775793514366376</v>
      </c>
      <c r="FM26" s="89">
        <f t="shared" si="53"/>
        <v>94.399604187764268</v>
      </c>
      <c r="FN26" s="7"/>
      <c r="FO26" s="60">
        <f t="shared" si="54"/>
        <v>97.373231483401241</v>
      </c>
      <c r="FP26" s="61">
        <f t="shared" si="55"/>
        <v>1.7945555693279329</v>
      </c>
      <c r="FQ26" s="62">
        <f t="shared" si="56"/>
        <v>95.658987210969087</v>
      </c>
      <c r="FR26" s="63">
        <f t="shared" si="57"/>
        <v>3.5005822302811884</v>
      </c>
      <c r="FS26" s="64">
        <v>99.126202524738744</v>
      </c>
      <c r="FT26" s="65">
        <v>0.2803721009080411</v>
      </c>
      <c r="FU26" s="7"/>
      <c r="FV26" s="66">
        <f t="shared" si="58"/>
        <v>1.0180025969625577</v>
      </c>
      <c r="FW26" s="67">
        <f t="shared" si="59"/>
        <v>1.8981106112690646E-2</v>
      </c>
      <c r="FX26" s="68">
        <f t="shared" si="60"/>
        <v>1.0362455783283901</v>
      </c>
      <c r="FY26" s="69">
        <f t="shared" si="61"/>
        <v>3.8033874515070717E-2</v>
      </c>
    </row>
    <row r="27" spans="1:181" x14ac:dyDescent="0.25">
      <c r="A27" s="37"/>
      <c r="B27" s="5" t="b">
        <v>0</v>
      </c>
      <c r="C27" s="5" t="s">
        <v>169</v>
      </c>
      <c r="D27" s="6">
        <v>43420.578761574099</v>
      </c>
      <c r="E27" s="2" t="s">
        <v>28</v>
      </c>
      <c r="F27" s="3" t="s">
        <v>158</v>
      </c>
      <c r="G27" s="38" t="s">
        <v>27</v>
      </c>
      <c r="H27" s="52">
        <v>5941.6989999999996</v>
      </c>
      <c r="I27" s="8">
        <v>5.4003918126478299</v>
      </c>
      <c r="J27" s="53">
        <f t="shared" si="0"/>
        <v>320.87502632817797</v>
      </c>
      <c r="K27" s="53">
        <f t="shared" si="62"/>
        <v>2288.1709999999998</v>
      </c>
      <c r="L27" s="53">
        <f t="shared" si="1"/>
        <v>402.51072441889147</v>
      </c>
      <c r="M27" s="53">
        <f t="shared" si="2"/>
        <v>2339.5929997364046</v>
      </c>
      <c r="N27" s="45">
        <f t="shared" si="3"/>
        <v>412.71505202426368</v>
      </c>
      <c r="O27" s="8">
        <v>11.5099197431311</v>
      </c>
      <c r="P27" s="8"/>
      <c r="Q27" s="8"/>
      <c r="R27" s="44">
        <f t="shared" si="74"/>
        <v>12.196814720761155</v>
      </c>
      <c r="S27" s="87">
        <f t="shared" si="75"/>
        <v>2.151785865600957</v>
      </c>
      <c r="T27" s="55">
        <v>92796.788</v>
      </c>
      <c r="U27" s="56">
        <v>1.81965385622548</v>
      </c>
      <c r="V27" s="56">
        <f t="shared" si="109"/>
        <v>1688.5803312953835</v>
      </c>
      <c r="W27" s="56">
        <f t="shared" si="63"/>
        <v>40716.9</v>
      </c>
      <c r="X27" s="56">
        <f t="shared" si="5"/>
        <v>1845.0004567388958</v>
      </c>
      <c r="Y27" s="56">
        <f t="shared" si="6"/>
        <v>41631.929698858708</v>
      </c>
      <c r="Z27" s="56">
        <f t="shared" si="7"/>
        <v>1964.9858486543828</v>
      </c>
      <c r="AA27" s="56">
        <v>15.3099352828386</v>
      </c>
      <c r="AB27" s="56"/>
      <c r="AC27" s="56"/>
      <c r="AD27" s="56">
        <f t="shared" si="77"/>
        <v>16.221917744256043</v>
      </c>
      <c r="AE27" s="58">
        <f t="shared" si="78"/>
        <v>0.76670764114395462</v>
      </c>
      <c r="AF27" s="52">
        <v>4367348.3499999996</v>
      </c>
      <c r="AG27" s="8">
        <v>0.60362922285852505</v>
      </c>
      <c r="AH27" s="53">
        <f t="shared" si="110"/>
        <v>26362.590904629611</v>
      </c>
      <c r="AI27" s="53">
        <f t="shared" si="64"/>
        <v>-90199.493000000715</v>
      </c>
      <c r="AJ27" s="53">
        <f t="shared" si="9"/>
        <v>39852.432794615001</v>
      </c>
      <c r="AK27" s="53">
        <f t="shared" si="10"/>
        <v>-92226.543559277052</v>
      </c>
      <c r="AL27" s="45">
        <f t="shared" si="11"/>
        <v>-40766.24261374159</v>
      </c>
      <c r="AM27" s="8" t="s">
        <v>34</v>
      </c>
      <c r="AN27" s="8"/>
      <c r="AO27" s="8"/>
      <c r="AP27" s="44">
        <f t="shared" si="80"/>
        <v>-1.3652067731371038</v>
      </c>
      <c r="AQ27" s="87">
        <f t="shared" si="81"/>
        <v>-0.60346198600000123</v>
      </c>
      <c r="AR27" s="55">
        <v>35811</v>
      </c>
      <c r="AS27" s="56">
        <v>1.5098303962439701</v>
      </c>
      <c r="AT27" s="56">
        <f t="shared" si="111"/>
        <v>540.68536319892814</v>
      </c>
      <c r="AU27" s="56">
        <f t="shared" si="65"/>
        <v>-123645.15400000001</v>
      </c>
      <c r="AV27" s="56">
        <f t="shared" si="13"/>
        <v>2190.9752930445129</v>
      </c>
      <c r="AW27" s="56">
        <f t="shared" si="14"/>
        <v>-128597.17588144423</v>
      </c>
      <c r="AX27" s="56">
        <f t="shared" si="15"/>
        <v>-2842.2069929604527</v>
      </c>
      <c r="AY27" s="56" t="s">
        <v>34</v>
      </c>
      <c r="AZ27" s="56"/>
      <c r="BA27" s="56"/>
      <c r="BB27" s="56">
        <f t="shared" si="83"/>
        <v>-2.8312896495254125</v>
      </c>
      <c r="BC27" s="58">
        <f t="shared" si="84"/>
        <v>-6.2962858328774643E-2</v>
      </c>
      <c r="BD27" s="52">
        <v>13551.466</v>
      </c>
      <c r="BE27" s="8">
        <v>4.3902097023600302</v>
      </c>
      <c r="BF27" s="53">
        <f t="shared" si="112"/>
        <v>594.93777514402075</v>
      </c>
      <c r="BG27" s="53">
        <f t="shared" si="66"/>
        <v>5507.5908571428563</v>
      </c>
      <c r="BH27" s="53">
        <f t="shared" si="17"/>
        <v>626.30387594978265</v>
      </c>
      <c r="BI27" s="53">
        <f t="shared" si="18"/>
        <v>5728.171361564514</v>
      </c>
      <c r="BJ27" s="45">
        <f t="shared" si="19"/>
        <v>655.76748916632528</v>
      </c>
      <c r="BK27" s="8" t="s">
        <v>34</v>
      </c>
      <c r="BL27" s="8"/>
      <c r="BM27" s="8"/>
      <c r="BN27" s="44">
        <f t="shared" si="86"/>
        <v>0.28409320842952507</v>
      </c>
      <c r="BO27" s="87">
        <f t="shared" si="87"/>
        <v>3.2530823695780413E-2</v>
      </c>
      <c r="BP27" s="55">
        <v>499.57900000000001</v>
      </c>
      <c r="BQ27" s="56">
        <v>13.3426746126085</v>
      </c>
      <c r="BR27" s="56">
        <f t="shared" si="113"/>
        <v>66.657200402923408</v>
      </c>
      <c r="BS27" s="56">
        <f t="shared" si="67"/>
        <v>278.30542857142859</v>
      </c>
      <c r="BT27" s="56">
        <f t="shared" si="21"/>
        <v>72.063308630007199</v>
      </c>
      <c r="BU27" s="56">
        <f t="shared" si="22"/>
        <v>284.55977830081514</v>
      </c>
      <c r="BV27" s="56">
        <f t="shared" si="23"/>
        <v>73.778600642880235</v>
      </c>
      <c r="BW27" s="56">
        <v>5.2153507250411496E-4</v>
      </c>
      <c r="BX27" s="56"/>
      <c r="BY27" s="56"/>
      <c r="BZ27" s="56">
        <f t="shared" si="89"/>
        <v>3.2246195669017874E-3</v>
      </c>
      <c r="CA27" s="58">
        <f t="shared" si="90"/>
        <v>8.360942315819034E-4</v>
      </c>
      <c r="CB27" s="52">
        <v>2679.2559999999999</v>
      </c>
      <c r="CC27" s="8">
        <v>7.4394902721630602</v>
      </c>
      <c r="CD27" s="53">
        <f t="shared" si="114"/>
        <v>199.32298948634511</v>
      </c>
      <c r="CE27" s="53">
        <f t="shared" si="68"/>
        <v>1982.6550408163264</v>
      </c>
      <c r="CF27" s="53">
        <f t="shared" si="25"/>
        <v>208.0094119139593</v>
      </c>
      <c r="CG27" s="53">
        <f t="shared" si="26"/>
        <v>2027.2111893673914</v>
      </c>
      <c r="CH27" s="45">
        <f t="shared" si="27"/>
        <v>214.36314836865535</v>
      </c>
      <c r="CI27" s="8">
        <v>4.9619934645590599E-2</v>
      </c>
      <c r="CJ27" s="8"/>
      <c r="CK27" s="8"/>
      <c r="CL27" s="44">
        <f t="shared" si="92"/>
        <v>9.4057031010411143E-2</v>
      </c>
      <c r="CM27" s="87">
        <f t="shared" si="93"/>
        <v>9.9486083435393162E-3</v>
      </c>
      <c r="CN27" s="55">
        <v>252389.24</v>
      </c>
      <c r="CO27" s="56">
        <v>1.2116000500422699</v>
      </c>
      <c r="CP27" s="56">
        <f t="shared" si="115"/>
        <v>3057.9481581413042</v>
      </c>
      <c r="CQ27" s="56">
        <f t="shared" si="69"/>
        <v>251618.8943265306</v>
      </c>
      <c r="CR27" s="56">
        <f t="shared" si="29"/>
        <v>3058.7500961303622</v>
      </c>
      <c r="CS27" s="56">
        <f t="shared" si="30"/>
        <v>257273.51835495041</v>
      </c>
      <c r="CT27" s="56">
        <f t="shared" si="31"/>
        <v>4618.4973677374619</v>
      </c>
      <c r="CU27" s="56">
        <v>2.0861391229614701</v>
      </c>
      <c r="CV27" s="56"/>
      <c r="CW27" s="56"/>
      <c r="CX27" s="56">
        <f t="shared" si="95"/>
        <v>2.198731034569271</v>
      </c>
      <c r="CY27" s="58">
        <f t="shared" si="96"/>
        <v>3.977172682820905E-2</v>
      </c>
      <c r="CZ27" s="52">
        <v>422.48700000000002</v>
      </c>
      <c r="DA27" s="8">
        <v>15.6726214182235</v>
      </c>
      <c r="DB27" s="53">
        <f t="shared" si="116"/>
        <v>66.214788051209922</v>
      </c>
      <c r="DC27" s="53">
        <f t="shared" si="70"/>
        <v>331.52553061224489</v>
      </c>
      <c r="DD27" s="53">
        <f t="shared" si="33"/>
        <v>66.48796421499604</v>
      </c>
      <c r="DE27" s="53">
        <f t="shared" si="34"/>
        <v>338.97589413304576</v>
      </c>
      <c r="DF27" s="45">
        <f t="shared" si="35"/>
        <v>68.129448430140215</v>
      </c>
      <c r="DG27" s="8" t="s">
        <v>34</v>
      </c>
      <c r="DH27" s="8"/>
      <c r="DI27" s="8"/>
      <c r="DJ27" s="44">
        <f t="shared" si="98"/>
        <v>2.6202858102828083E-3</v>
      </c>
      <c r="DK27" s="87">
        <f t="shared" si="99"/>
        <v>5.2668164938681036E-4</v>
      </c>
      <c r="DL27" s="55">
        <v>206.23599999999999</v>
      </c>
      <c r="DM27" s="56">
        <v>29.855260406491901</v>
      </c>
      <c r="DN27" s="56">
        <f t="shared" si="117"/>
        <v>61.572294851932632</v>
      </c>
      <c r="DO27" s="56">
        <f t="shared" si="71"/>
        <v>196.4291632653061</v>
      </c>
      <c r="DP27" s="56">
        <f t="shared" si="37"/>
        <v>63.564830012464824</v>
      </c>
      <c r="DQ27" s="56">
        <f t="shared" si="38"/>
        <v>200.84351008713489</v>
      </c>
      <c r="DR27" s="56">
        <f t="shared" si="39"/>
        <v>65.04744616306013</v>
      </c>
      <c r="DS27" s="56">
        <v>2.66445986956945E-3</v>
      </c>
      <c r="DT27" s="56"/>
      <c r="DU27" s="56"/>
      <c r="DV27" s="56">
        <f t="shared" si="101"/>
        <v>2.7862425793121204E-3</v>
      </c>
      <c r="DW27" s="58">
        <f t="shared" si="102"/>
        <v>9.0241019615128605E-4</v>
      </c>
      <c r="DX27" s="52">
        <v>988.15899999999999</v>
      </c>
      <c r="DY27" s="8">
        <v>13.876356026291401</v>
      </c>
      <c r="DZ27" s="53">
        <f t="shared" si="118"/>
        <v>137.12046094584085</v>
      </c>
      <c r="EA27" s="53">
        <f t="shared" si="72"/>
        <v>306.42175510204083</v>
      </c>
      <c r="EB27" s="53">
        <f t="shared" si="41"/>
        <v>139.94616547123115</v>
      </c>
      <c r="EC27" s="53">
        <f t="shared" si="42"/>
        <v>313.30796221247351</v>
      </c>
      <c r="ED27" s="45">
        <f t="shared" si="43"/>
        <v>143.15100936613317</v>
      </c>
      <c r="EE27" s="8" t="s">
        <v>34</v>
      </c>
      <c r="EF27" s="8"/>
      <c r="EG27" s="8"/>
      <c r="EH27" s="44">
        <f t="shared" si="104"/>
        <v>5.9682254307465996E-3</v>
      </c>
      <c r="EI27" s="87">
        <f t="shared" si="105"/>
        <v>2.7269258539104153E-3</v>
      </c>
      <c r="EJ27" s="55">
        <v>5388.0969999999998</v>
      </c>
      <c r="EK27" s="56">
        <v>3.2906324276710999</v>
      </c>
      <c r="EL27" s="56">
        <f t="shared" si="119"/>
        <v>177.30246711637372</v>
      </c>
      <c r="EM27" s="56">
        <f t="shared" si="73"/>
        <v>5371.4254489795912</v>
      </c>
      <c r="EN27" s="56">
        <f t="shared" si="45"/>
        <v>177.33481561058343</v>
      </c>
      <c r="EO27" s="56">
        <f t="shared" si="46"/>
        <v>5492.1373354695206</v>
      </c>
      <c r="EP27" s="56">
        <f t="shared" si="47"/>
        <v>195.29504909270688</v>
      </c>
      <c r="EQ27" s="56">
        <v>5.0430505489025203E-2</v>
      </c>
      <c r="ER27" s="56"/>
      <c r="ES27" s="56"/>
      <c r="ET27" s="56">
        <f t="shared" si="107"/>
        <v>5.5804195731162194E-2</v>
      </c>
      <c r="EU27" s="58">
        <f t="shared" si="108"/>
        <v>1.9882072574504447E-3</v>
      </c>
      <c r="EV27" s="59">
        <v>922701.79799999995</v>
      </c>
      <c r="EW27" s="8">
        <v>0.89357530893095005</v>
      </c>
      <c r="EX27" s="53">
        <f t="shared" si="48"/>
        <v>98.368853661581227</v>
      </c>
      <c r="EY27" s="56">
        <v>784312.27</v>
      </c>
      <c r="EZ27" s="56">
        <v>1.4298600466857401</v>
      </c>
      <c r="FA27" s="57">
        <f t="shared" si="49"/>
        <v>97.732413451320568</v>
      </c>
      <c r="FB27" s="8">
        <v>207054.91</v>
      </c>
      <c r="FC27" s="8">
        <v>0.74126215974951803</v>
      </c>
      <c r="FD27" s="53">
        <f t="shared" si="50"/>
        <v>97.123524139733945</v>
      </c>
      <c r="FE27" s="56">
        <v>41129.300999999999</v>
      </c>
      <c r="FF27" s="56">
        <v>2.5366184779536001</v>
      </c>
      <c r="FG27" s="57">
        <f t="shared" si="51"/>
        <v>93.46989533034602</v>
      </c>
      <c r="FH27" s="8">
        <v>342413.36700000003</v>
      </c>
      <c r="FI27" s="8">
        <v>1.1153639898358501</v>
      </c>
      <c r="FJ27" s="53">
        <f t="shared" si="52"/>
        <v>95.861453345007746</v>
      </c>
      <c r="FK27" s="56">
        <v>69914.756999999998</v>
      </c>
      <c r="FL27" s="56">
        <v>1.4599850216494401</v>
      </c>
      <c r="FM27" s="89">
        <f t="shared" si="53"/>
        <v>95.227516441667063</v>
      </c>
      <c r="FN27" s="7"/>
      <c r="FO27" s="60">
        <f t="shared" si="54"/>
        <v>97.117943715440973</v>
      </c>
      <c r="FP27" s="61">
        <f t="shared" si="55"/>
        <v>1.2537094730198322</v>
      </c>
      <c r="FQ27" s="62">
        <f t="shared" si="56"/>
        <v>95.476608407777874</v>
      </c>
      <c r="FR27" s="63">
        <f t="shared" si="57"/>
        <v>2.1421485216004079</v>
      </c>
      <c r="FS27" s="64">
        <v>99.300472414622803</v>
      </c>
      <c r="FT27" s="65">
        <v>0.27808417340614089</v>
      </c>
      <c r="FU27" s="7"/>
      <c r="FV27" s="66">
        <f t="shared" si="58"/>
        <v>1.0224729706549052</v>
      </c>
      <c r="FW27" s="67">
        <f t="shared" si="59"/>
        <v>1.3506260441271751E-2</v>
      </c>
      <c r="FX27" s="68">
        <f t="shared" si="60"/>
        <v>1.0400502706433947</v>
      </c>
      <c r="FY27" s="69">
        <f t="shared" si="61"/>
        <v>2.351602006382434E-2</v>
      </c>
    </row>
    <row r="28" spans="1:181" x14ac:dyDescent="0.25">
      <c r="A28" s="37"/>
      <c r="B28" s="5" t="b">
        <v>0</v>
      </c>
      <c r="C28" s="5" t="s">
        <v>75</v>
      </c>
      <c r="D28" s="6">
        <v>43420.585949074099</v>
      </c>
      <c r="E28" s="2" t="s">
        <v>28</v>
      </c>
      <c r="F28" s="3" t="s">
        <v>158</v>
      </c>
      <c r="G28" s="38" t="s">
        <v>77</v>
      </c>
      <c r="H28" s="52">
        <v>1423.6569999999999</v>
      </c>
      <c r="I28" s="8">
        <v>10.356163264666099</v>
      </c>
      <c r="J28" s="53">
        <f t="shared" si="0"/>
        <v>147.43624324884743</v>
      </c>
      <c r="K28" s="53">
        <f t="shared" si="62"/>
        <v>-2229.8710000000001</v>
      </c>
      <c r="L28" s="53">
        <f t="shared" si="1"/>
        <v>284.23853815843688</v>
      </c>
      <c r="M28" s="53">
        <f t="shared" si="2"/>
        <v>-2272.8993433041469</v>
      </c>
      <c r="N28" s="45">
        <f t="shared" si="3"/>
        <v>-292.03922479820665</v>
      </c>
      <c r="O28" s="8" t="s">
        <v>34</v>
      </c>
      <c r="P28" s="8"/>
      <c r="Q28" s="8"/>
      <c r="R28" s="44">
        <f t="shared" si="74"/>
        <v>-11.849125968638031</v>
      </c>
      <c r="S28" s="87">
        <f t="shared" si="75"/>
        <v>-1.5227466274940473</v>
      </c>
      <c r="T28" s="55">
        <v>17829.951000000001</v>
      </c>
      <c r="U28" s="56">
        <v>2.8295573239385998</v>
      </c>
      <c r="V28" s="56">
        <f t="shared" si="109"/>
        <v>504.50868437516363</v>
      </c>
      <c r="W28" s="56">
        <f t="shared" si="63"/>
        <v>-34249.936999999998</v>
      </c>
      <c r="X28" s="56">
        <f t="shared" si="5"/>
        <v>898.4721268570695</v>
      </c>
      <c r="Y28" s="56">
        <f t="shared" si="6"/>
        <v>-34910.835342272447</v>
      </c>
      <c r="Z28" s="56">
        <f t="shared" si="7"/>
        <v>-1075.4359733612855</v>
      </c>
      <c r="AA28" s="56" t="s">
        <v>34</v>
      </c>
      <c r="AB28" s="56"/>
      <c r="AC28" s="56"/>
      <c r="AD28" s="56">
        <f t="shared" si="77"/>
        <v>-13.603037461920373</v>
      </c>
      <c r="AE28" s="58">
        <f t="shared" si="78"/>
        <v>-0.42039134546257528</v>
      </c>
      <c r="AF28" s="52">
        <v>4362721.96</v>
      </c>
      <c r="AG28" s="8">
        <v>0.48432475531985097</v>
      </c>
      <c r="AH28" s="53">
        <f t="shared" si="110"/>
        <v>21129.742458055407</v>
      </c>
      <c r="AI28" s="53">
        <f t="shared" si="64"/>
        <v>-94825.88300000038</v>
      </c>
      <c r="AJ28" s="53">
        <f t="shared" si="9"/>
        <v>36601.86083777975</v>
      </c>
      <c r="AK28" s="53">
        <f t="shared" si="10"/>
        <v>-96655.675238135635</v>
      </c>
      <c r="AL28" s="45">
        <f t="shared" si="11"/>
        <v>-37340.781991969459</v>
      </c>
      <c r="AM28" s="8" t="s">
        <v>34</v>
      </c>
      <c r="AN28" s="8"/>
      <c r="AO28" s="8"/>
      <c r="AP28" s="44">
        <f t="shared" si="80"/>
        <v>-1.430770116766126</v>
      </c>
      <c r="AQ28" s="87">
        <f t="shared" si="81"/>
        <v>-0.5527575997382953</v>
      </c>
      <c r="AR28" s="55">
        <v>30290.752</v>
      </c>
      <c r="AS28" s="56">
        <v>3.2852951658532201</v>
      </c>
      <c r="AT28" s="56">
        <f t="shared" si="111"/>
        <v>995.14061115658751</v>
      </c>
      <c r="AU28" s="56">
        <f t="shared" si="65"/>
        <v>-129165.402</v>
      </c>
      <c r="AV28" s="56">
        <f t="shared" si="13"/>
        <v>2344.8532808529917</v>
      </c>
      <c r="AW28" s="56">
        <f t="shared" si="14"/>
        <v>-133040.22331893243</v>
      </c>
      <c r="AX28" s="56">
        <f t="shared" si="15"/>
        <v>-3232.534130861126</v>
      </c>
      <c r="AY28" s="56" t="s">
        <v>34</v>
      </c>
      <c r="AZ28" s="56"/>
      <c r="BA28" s="56"/>
      <c r="BB28" s="56">
        <f t="shared" si="83"/>
        <v>-2.9291110374049412</v>
      </c>
      <c r="BC28" s="58">
        <f t="shared" si="84"/>
        <v>-7.1533983462195472E-2</v>
      </c>
      <c r="BD28" s="52">
        <v>11703.079</v>
      </c>
      <c r="BE28" s="8">
        <v>3.7124911561210601</v>
      </c>
      <c r="BF28" s="53">
        <f t="shared" si="112"/>
        <v>434.47577286886099</v>
      </c>
      <c r="BG28" s="53">
        <f t="shared" si="66"/>
        <v>3659.2038571428557</v>
      </c>
      <c r="BH28" s="53">
        <f t="shared" si="17"/>
        <v>476.52364678617732</v>
      </c>
      <c r="BI28" s="53">
        <f t="shared" si="18"/>
        <v>3768.9759857193371</v>
      </c>
      <c r="BJ28" s="45">
        <f t="shared" si="19"/>
        <v>494.57846595529321</v>
      </c>
      <c r="BK28" s="8" t="s">
        <v>34</v>
      </c>
      <c r="BL28" s="8"/>
      <c r="BM28" s="8"/>
      <c r="BN28" s="44">
        <f t="shared" si="86"/>
        <v>0.18692535762135284</v>
      </c>
      <c r="BO28" s="87">
        <f t="shared" si="87"/>
        <v>2.4533325300642502E-2</v>
      </c>
      <c r="BP28" s="55">
        <v>431.49599999999998</v>
      </c>
      <c r="BQ28" s="56">
        <v>14.2814097331668</v>
      </c>
      <c r="BR28" s="56">
        <f t="shared" si="113"/>
        <v>61.62371174222541</v>
      </c>
      <c r="BS28" s="56">
        <f t="shared" si="67"/>
        <v>210.22242857142857</v>
      </c>
      <c r="BT28" s="56">
        <f t="shared" si="21"/>
        <v>67.434560382915421</v>
      </c>
      <c r="BU28" s="56">
        <f t="shared" si="22"/>
        <v>214.27895149441511</v>
      </c>
      <c r="BV28" s="56">
        <f t="shared" si="23"/>
        <v>68.822852812394999</v>
      </c>
      <c r="BW28" s="56" t="s">
        <v>34</v>
      </c>
      <c r="BX28" s="56"/>
      <c r="BY28" s="56"/>
      <c r="BZ28" s="56">
        <f t="shared" si="89"/>
        <v>2.4282001619837174E-3</v>
      </c>
      <c r="CA28" s="58">
        <f t="shared" si="90"/>
        <v>7.799209245022171E-4</v>
      </c>
      <c r="CB28" s="52">
        <v>2690.252</v>
      </c>
      <c r="CC28" s="8">
        <v>8.0730063915567793</v>
      </c>
      <c r="CD28" s="53">
        <f t="shared" si="114"/>
        <v>217.18421590898407</v>
      </c>
      <c r="CE28" s="53">
        <f t="shared" si="68"/>
        <v>1993.6510408163265</v>
      </c>
      <c r="CF28" s="53">
        <f t="shared" si="25"/>
        <v>225.18269237891656</v>
      </c>
      <c r="CG28" s="53">
        <f t="shared" si="26"/>
        <v>2032.1212040737144</v>
      </c>
      <c r="CH28" s="45">
        <f t="shared" si="27"/>
        <v>231.86210752422684</v>
      </c>
      <c r="CI28" s="8">
        <v>5.0127790758538501E-2</v>
      </c>
      <c r="CJ28" s="8"/>
      <c r="CK28" s="8"/>
      <c r="CL28" s="44">
        <f t="shared" si="92"/>
        <v>9.4284842206361727E-2</v>
      </c>
      <c r="CM28" s="87">
        <f t="shared" si="93"/>
        <v>1.0760317026962332E-2</v>
      </c>
      <c r="CN28" s="55">
        <v>534658.64</v>
      </c>
      <c r="CO28" s="56">
        <v>0.70288157777506499</v>
      </c>
      <c r="CP28" s="56">
        <f t="shared" si="115"/>
        <v>3758.0170845427051</v>
      </c>
      <c r="CQ28" s="56">
        <f t="shared" si="69"/>
        <v>533888.29432653065</v>
      </c>
      <c r="CR28" s="56">
        <f t="shared" si="29"/>
        <v>3758.6696609854607</v>
      </c>
      <c r="CS28" s="56">
        <f t="shared" si="30"/>
        <v>544190.38301881263</v>
      </c>
      <c r="CT28" s="56">
        <f t="shared" si="31"/>
        <v>9587.1049145062898</v>
      </c>
      <c r="CU28" s="56">
        <v>4.4624309566554698</v>
      </c>
      <c r="CV28" s="56"/>
      <c r="CW28" s="56"/>
      <c r="CX28" s="56">
        <f t="shared" si="95"/>
        <v>4.650802350387254</v>
      </c>
      <c r="CY28" s="58">
        <f t="shared" si="96"/>
        <v>8.2582232751765933E-2</v>
      </c>
      <c r="CZ28" s="52">
        <v>427.49400000000003</v>
      </c>
      <c r="DA28" s="8">
        <v>11.098899943968201</v>
      </c>
      <c r="DB28" s="53">
        <f t="shared" si="116"/>
        <v>47.447131326467421</v>
      </c>
      <c r="DC28" s="53">
        <f t="shared" si="70"/>
        <v>336.53253061224495</v>
      </c>
      <c r="DD28" s="53">
        <f t="shared" si="33"/>
        <v>47.827622770727238</v>
      </c>
      <c r="DE28" s="53">
        <f t="shared" si="34"/>
        <v>343.02637588858471</v>
      </c>
      <c r="DF28" s="45">
        <f t="shared" si="35"/>
        <v>49.064253711394663</v>
      </c>
      <c r="DG28" s="8" t="s">
        <v>34</v>
      </c>
      <c r="DH28" s="8"/>
      <c r="DI28" s="8"/>
      <c r="DJ28" s="44">
        <f t="shared" si="98"/>
        <v>2.6515960599275291E-3</v>
      </c>
      <c r="DK28" s="87">
        <f t="shared" si="99"/>
        <v>3.7932469479058894E-4</v>
      </c>
      <c r="DL28" s="55">
        <v>220.255</v>
      </c>
      <c r="DM28" s="56">
        <v>21.321201236752099</v>
      </c>
      <c r="DN28" s="56">
        <f t="shared" si="117"/>
        <v>46.961011784008335</v>
      </c>
      <c r="DO28" s="56">
        <f t="shared" si="71"/>
        <v>210.44816326530611</v>
      </c>
      <c r="DP28" s="56">
        <f t="shared" si="37"/>
        <v>49.5446944582161</v>
      </c>
      <c r="DQ28" s="56">
        <f t="shared" si="38"/>
        <v>214.50904204112175</v>
      </c>
      <c r="DR28" s="56">
        <f t="shared" si="39"/>
        <v>50.619401688681663</v>
      </c>
      <c r="DS28" s="56">
        <v>2.8510106507285901E-3</v>
      </c>
      <c r="DT28" s="56"/>
      <c r="DU28" s="56"/>
      <c r="DV28" s="56">
        <f t="shared" si="101"/>
        <v>2.9758204600344286E-3</v>
      </c>
      <c r="DW28" s="58">
        <f t="shared" si="102"/>
        <v>7.0226642133431087E-4</v>
      </c>
      <c r="DX28" s="52">
        <v>820.95799999999997</v>
      </c>
      <c r="DY28" s="8">
        <v>13.785576387086399</v>
      </c>
      <c r="DZ28" s="53">
        <f t="shared" si="118"/>
        <v>113.17379219589675</v>
      </c>
      <c r="EA28" s="53">
        <f t="shared" si="72"/>
        <v>139.22075510204081</v>
      </c>
      <c r="EB28" s="53">
        <f t="shared" si="41"/>
        <v>116.5813692667116</v>
      </c>
      <c r="EC28" s="53">
        <f t="shared" si="42"/>
        <v>141.90720577366855</v>
      </c>
      <c r="ED28" s="45">
        <f t="shared" si="43"/>
        <v>118.85305895707718</v>
      </c>
      <c r="EE28" s="8" t="s">
        <v>34</v>
      </c>
      <c r="EF28" s="8"/>
      <c r="EG28" s="8"/>
      <c r="EH28" s="44">
        <f t="shared" si="104"/>
        <v>2.7032003538111199E-3</v>
      </c>
      <c r="EI28" s="87">
        <f t="shared" si="105"/>
        <v>2.2640482436842267E-3</v>
      </c>
      <c r="EJ28" s="55">
        <v>6247.4170000000004</v>
      </c>
      <c r="EK28" s="56">
        <v>7.2760008180421503</v>
      </c>
      <c r="EL28" s="56">
        <f t="shared" si="119"/>
        <v>454.56211202650434</v>
      </c>
      <c r="EM28" s="56">
        <f t="shared" si="73"/>
        <v>6230.7454489795919</v>
      </c>
      <c r="EN28" s="56">
        <f t="shared" si="45"/>
        <v>454.57473056922458</v>
      </c>
      <c r="EO28" s="56">
        <f t="shared" si="46"/>
        <v>6350.9760157789469</v>
      </c>
      <c r="EP28" s="56">
        <f t="shared" si="47"/>
        <v>474.56215359785807</v>
      </c>
      <c r="EQ28" s="56">
        <v>5.8968370837950798E-2</v>
      </c>
      <c r="ER28" s="56"/>
      <c r="ES28" s="56"/>
      <c r="ET28" s="56">
        <f t="shared" si="107"/>
        <v>6.4530634800330708E-2</v>
      </c>
      <c r="EU28" s="58">
        <f t="shared" si="108"/>
        <v>4.8240322578311139E-3</v>
      </c>
      <c r="EV28" s="59">
        <v>934824.80700000003</v>
      </c>
      <c r="EW28" s="8">
        <v>0.55930743625131896</v>
      </c>
      <c r="EX28" s="53">
        <f t="shared" si="48"/>
        <v>99.661282592405769</v>
      </c>
      <c r="EY28" s="56">
        <v>790635.478</v>
      </c>
      <c r="EZ28" s="56">
        <v>1.0347165330469299</v>
      </c>
      <c r="FA28" s="57">
        <f t="shared" si="49"/>
        <v>98.520342446228042</v>
      </c>
      <c r="FB28" s="8">
        <v>207892.64600000001</v>
      </c>
      <c r="FC28" s="8">
        <v>1.0572600135667101</v>
      </c>
      <c r="FD28" s="53">
        <f t="shared" si="50"/>
        <v>97.516482088032433</v>
      </c>
      <c r="FE28" s="56">
        <v>42192.853000000003</v>
      </c>
      <c r="FF28" s="56">
        <v>2.4413987182452499</v>
      </c>
      <c r="FG28" s="57">
        <f t="shared" si="51"/>
        <v>95.88690927664139</v>
      </c>
      <c r="FH28" s="8">
        <v>345165.55300000001</v>
      </c>
      <c r="FI28" s="8">
        <v>0.85469161826936801</v>
      </c>
      <c r="FJ28" s="53">
        <f t="shared" si="52"/>
        <v>96.631950572225463</v>
      </c>
      <c r="FK28" s="56">
        <v>70738.523000000001</v>
      </c>
      <c r="FL28" s="56">
        <v>1.3056091699193599</v>
      </c>
      <c r="FM28" s="89">
        <f t="shared" si="53"/>
        <v>96.34952835553365</v>
      </c>
      <c r="FN28" s="7"/>
      <c r="FO28" s="60">
        <f t="shared" si="54"/>
        <v>97.936571750887879</v>
      </c>
      <c r="FP28" s="61">
        <f t="shared" si="55"/>
        <v>1.5577450419599899</v>
      </c>
      <c r="FQ28" s="62">
        <f t="shared" si="56"/>
        <v>96.918926692801037</v>
      </c>
      <c r="FR28" s="63">
        <f t="shared" si="57"/>
        <v>1.4060239736689915</v>
      </c>
      <c r="FS28" s="64">
        <v>99.826388888887536</v>
      </c>
      <c r="FT28" s="65">
        <v>0.27900449148748058</v>
      </c>
      <c r="FU28" s="7"/>
      <c r="FV28" s="66">
        <f t="shared" si="58"/>
        <v>1.0192963374581521</v>
      </c>
      <c r="FW28" s="67">
        <f t="shared" si="59"/>
        <v>1.6460964304314863E-2</v>
      </c>
      <c r="FX28" s="68">
        <f t="shared" si="60"/>
        <v>1.0299989103810665</v>
      </c>
      <c r="FY28" s="69">
        <f t="shared" si="61"/>
        <v>1.5217194874714545E-2</v>
      </c>
    </row>
    <row r="29" spans="1:181" x14ac:dyDescent="0.25">
      <c r="A29" s="37"/>
      <c r="B29" s="5" t="b">
        <v>0</v>
      </c>
      <c r="C29" s="5" t="s">
        <v>117</v>
      </c>
      <c r="D29" s="6">
        <v>43420.593148148102</v>
      </c>
      <c r="E29" s="2" t="s">
        <v>28</v>
      </c>
      <c r="F29" s="3" t="s">
        <v>158</v>
      </c>
      <c r="G29" s="38" t="s">
        <v>97</v>
      </c>
      <c r="H29" s="52">
        <v>16388.991000000002</v>
      </c>
      <c r="I29" s="8">
        <v>2.7159455192973798</v>
      </c>
      <c r="J29" s="53">
        <f t="shared" si="0"/>
        <v>445.1160667225509</v>
      </c>
      <c r="K29" s="53">
        <f t="shared" si="62"/>
        <v>12735.463000000002</v>
      </c>
      <c r="L29" s="53">
        <f t="shared" si="1"/>
        <v>507.13155453557243</v>
      </c>
      <c r="M29" s="53">
        <f t="shared" si="2"/>
        <v>12716.154252069575</v>
      </c>
      <c r="N29" s="45">
        <f t="shared" si="3"/>
        <v>511.03468100095404</v>
      </c>
      <c r="O29" s="8">
        <v>64.061714365585104</v>
      </c>
      <c r="P29" s="8"/>
      <c r="Q29" s="8"/>
      <c r="R29" s="44">
        <f t="shared" si="74"/>
        <v>66.292118924353957</v>
      </c>
      <c r="S29" s="87">
        <f t="shared" si="75"/>
        <v>2.669170896593076</v>
      </c>
      <c r="T29" s="55">
        <v>226456.37</v>
      </c>
      <c r="U29" s="56">
        <v>0.80364543595206706</v>
      </c>
      <c r="V29" s="56">
        <f t="shared" si="109"/>
        <v>1819.906281927726</v>
      </c>
      <c r="W29" s="56">
        <f t="shared" si="63"/>
        <v>174376.48199999999</v>
      </c>
      <c r="X29" s="56">
        <f t="shared" si="5"/>
        <v>1965.9048871013845</v>
      </c>
      <c r="Y29" s="56">
        <f t="shared" si="6"/>
        <v>174112.10279871515</v>
      </c>
      <c r="Z29" s="56">
        <f t="shared" si="7"/>
        <v>2178.1186604759873</v>
      </c>
      <c r="AA29" s="56">
        <v>65.567188422229194</v>
      </c>
      <c r="AB29" s="56"/>
      <c r="AC29" s="56"/>
      <c r="AD29" s="56">
        <f t="shared" si="77"/>
        <v>67.842932823688884</v>
      </c>
      <c r="AE29" s="58">
        <f t="shared" si="78"/>
        <v>0.86511386713483651</v>
      </c>
      <c r="AF29" s="52">
        <v>4330360.3329999996</v>
      </c>
      <c r="AG29" s="8">
        <v>0.55647828873974403</v>
      </c>
      <c r="AH29" s="53">
        <f t="shared" si="110"/>
        <v>24097.51507734308</v>
      </c>
      <c r="AI29" s="53">
        <f t="shared" si="64"/>
        <v>-127187.51000000071</v>
      </c>
      <c r="AJ29" s="53">
        <f t="shared" si="9"/>
        <v>38391.671406012305</v>
      </c>
      <c r="AK29" s="53">
        <f t="shared" si="10"/>
        <v>-126994.67589805336</v>
      </c>
      <c r="AL29" s="45">
        <f t="shared" si="11"/>
        <v>-38339.647410328078</v>
      </c>
      <c r="AM29" s="8" t="s">
        <v>34</v>
      </c>
      <c r="AN29" s="8"/>
      <c r="AO29" s="8"/>
      <c r="AP29" s="44">
        <f t="shared" si="80"/>
        <v>-1.8798708592710143</v>
      </c>
      <c r="AQ29" s="87">
        <f t="shared" si="81"/>
        <v>-0.56755119934602405</v>
      </c>
      <c r="AR29" s="55">
        <v>29627.845000000001</v>
      </c>
      <c r="AS29" s="56">
        <v>2.7916359157175399</v>
      </c>
      <c r="AT29" s="56">
        <f t="shared" si="111"/>
        <v>827.10156207312343</v>
      </c>
      <c r="AU29" s="56">
        <f t="shared" si="65"/>
        <v>-129828.30900000001</v>
      </c>
      <c r="AV29" s="56">
        <f t="shared" si="13"/>
        <v>2278.6243803527018</v>
      </c>
      <c r="AW29" s="56">
        <f t="shared" si="14"/>
        <v>-131325.3363721761</v>
      </c>
      <c r="AX29" s="56">
        <f t="shared" si="15"/>
        <v>-2412.3692767131774</v>
      </c>
      <c r="AY29" s="56" t="s">
        <v>34</v>
      </c>
      <c r="AZ29" s="56"/>
      <c r="BA29" s="56"/>
      <c r="BB29" s="56">
        <f t="shared" si="83"/>
        <v>-2.8913548298585665</v>
      </c>
      <c r="BC29" s="58">
        <f t="shared" si="84"/>
        <v>-5.3587033933577055E-2</v>
      </c>
      <c r="BD29" s="52">
        <v>11359.453</v>
      </c>
      <c r="BE29" s="8">
        <v>3.1155847359483499</v>
      </c>
      <c r="BF29" s="53">
        <f t="shared" si="112"/>
        <v>353.9133837552269</v>
      </c>
      <c r="BG29" s="53">
        <f t="shared" si="66"/>
        <v>3315.5778571428555</v>
      </c>
      <c r="BH29" s="53">
        <f t="shared" si="17"/>
        <v>404.42585468473436</v>
      </c>
      <c r="BI29" s="53">
        <f t="shared" si="18"/>
        <v>3353.8092016389455</v>
      </c>
      <c r="BJ29" s="45">
        <f t="shared" si="19"/>
        <v>409.4931395582928</v>
      </c>
      <c r="BK29" s="8" t="s">
        <v>34</v>
      </c>
      <c r="BL29" s="8"/>
      <c r="BM29" s="8"/>
      <c r="BN29" s="44">
        <f t="shared" si="86"/>
        <v>0.16633483120760528</v>
      </c>
      <c r="BO29" s="87">
        <f t="shared" si="87"/>
        <v>2.031326263429438E-2</v>
      </c>
      <c r="BP29" s="55">
        <v>442.50700000000001</v>
      </c>
      <c r="BQ29" s="56">
        <v>13.7749563273587</v>
      </c>
      <c r="BR29" s="56">
        <f t="shared" si="113"/>
        <v>60.955145995505163</v>
      </c>
      <c r="BS29" s="56">
        <f t="shared" si="67"/>
        <v>221.23342857142859</v>
      </c>
      <c r="BT29" s="56">
        <f t="shared" si="21"/>
        <v>66.824156623795304</v>
      </c>
      <c r="BU29" s="56">
        <f t="shared" si="22"/>
        <v>220.89800766791925</v>
      </c>
      <c r="BV29" s="56">
        <f t="shared" si="23"/>
        <v>66.733589809465883</v>
      </c>
      <c r="BW29" s="56" t="s">
        <v>34</v>
      </c>
      <c r="BX29" s="56"/>
      <c r="BY29" s="56"/>
      <c r="BZ29" s="56">
        <f t="shared" si="89"/>
        <v>2.5032070311166426E-3</v>
      </c>
      <c r="CA29" s="58">
        <f t="shared" si="90"/>
        <v>7.5624771230967667E-4</v>
      </c>
      <c r="CB29" s="52">
        <v>2740.3209999999999</v>
      </c>
      <c r="CC29" s="8">
        <v>6.5613110296086399</v>
      </c>
      <c r="CD29" s="53">
        <f t="shared" si="114"/>
        <v>179.80098401968175</v>
      </c>
      <c r="CE29" s="53">
        <f t="shared" si="68"/>
        <v>2043.7200408163264</v>
      </c>
      <c r="CF29" s="53">
        <f t="shared" si="25"/>
        <v>189.38493910937956</v>
      </c>
      <c r="CG29" s="53">
        <f t="shared" si="26"/>
        <v>2040.6214746229746</v>
      </c>
      <c r="CH29" s="45">
        <f t="shared" si="27"/>
        <v>189.4211900245424</v>
      </c>
      <c r="CI29" s="8">
        <v>5.2440254174252701E-2</v>
      </c>
      <c r="CJ29" s="8"/>
      <c r="CK29" s="8"/>
      <c r="CL29" s="44">
        <f t="shared" si="92"/>
        <v>9.4679231412006432E-2</v>
      </c>
      <c r="CM29" s="87">
        <f t="shared" si="93"/>
        <v>8.7917728386348818E-3</v>
      </c>
      <c r="CN29" s="55">
        <v>6576405.3310000002</v>
      </c>
      <c r="CO29" s="56">
        <v>0.48703726525402702</v>
      </c>
      <c r="CP29" s="56">
        <f t="shared" si="115"/>
        <v>32029.544676122448</v>
      </c>
      <c r="CQ29" s="56">
        <f t="shared" si="69"/>
        <v>6575634.9853265304</v>
      </c>
      <c r="CR29" s="56">
        <f t="shared" si="29"/>
        <v>32029.621249281448</v>
      </c>
      <c r="CS29" s="56">
        <f t="shared" si="30"/>
        <v>6565665.4005211592</v>
      </c>
      <c r="CT29" s="56">
        <f t="shared" si="31"/>
        <v>47853.66952889914</v>
      </c>
      <c r="CU29" s="56">
        <v>55.32502294527</v>
      </c>
      <c r="CV29" s="56"/>
      <c r="CW29" s="56"/>
      <c r="CX29" s="56">
        <f t="shared" si="95"/>
        <v>56.112002397411835</v>
      </c>
      <c r="CY29" s="58">
        <f t="shared" si="96"/>
        <v>0.42752690410226796</v>
      </c>
      <c r="CZ29" s="52">
        <v>565.65300000000002</v>
      </c>
      <c r="DA29" s="8">
        <v>16.205716931489</v>
      </c>
      <c r="DB29" s="53">
        <f t="shared" si="116"/>
        <v>91.668123994475479</v>
      </c>
      <c r="DC29" s="53">
        <f t="shared" si="70"/>
        <v>474.69153061224495</v>
      </c>
      <c r="DD29" s="53">
        <f t="shared" si="33"/>
        <v>91.865642029294449</v>
      </c>
      <c r="DE29" s="53">
        <f t="shared" si="34"/>
        <v>473.97183168105568</v>
      </c>
      <c r="DF29" s="45">
        <f t="shared" si="35"/>
        <v>91.762350548344742</v>
      </c>
      <c r="DG29" s="8" t="s">
        <v>34</v>
      </c>
      <c r="DH29" s="8"/>
      <c r="DI29" s="8"/>
      <c r="DJ29" s="44">
        <f t="shared" si="98"/>
        <v>3.6638052632148761E-3</v>
      </c>
      <c r="DK29" s="87">
        <f t="shared" si="99"/>
        <v>7.0938245759750431E-4</v>
      </c>
      <c r="DL29" s="55">
        <v>181.20599999999999</v>
      </c>
      <c r="DM29" s="56">
        <v>29.170346606648099</v>
      </c>
      <c r="DN29" s="56">
        <f t="shared" si="117"/>
        <v>52.858418272042755</v>
      </c>
      <c r="DO29" s="56">
        <f t="shared" si="71"/>
        <v>171.3991632653061</v>
      </c>
      <c r="DP29" s="56">
        <f t="shared" si="37"/>
        <v>55.166588651125082</v>
      </c>
      <c r="DQ29" s="56">
        <f t="shared" si="38"/>
        <v>171.1392980967625</v>
      </c>
      <c r="DR29" s="56">
        <f t="shared" si="39"/>
        <v>55.090762920493717</v>
      </c>
      <c r="DS29" s="56">
        <v>2.33138575212789E-3</v>
      </c>
      <c r="DT29" s="56"/>
      <c r="DU29" s="56"/>
      <c r="DV29" s="56">
        <f t="shared" si="101"/>
        <v>2.3741648368120873E-3</v>
      </c>
      <c r="DW29" s="58">
        <f t="shared" si="102"/>
        <v>7.6428033382633983E-4</v>
      </c>
      <c r="DX29" s="52">
        <v>4892.3389999999999</v>
      </c>
      <c r="DY29" s="8">
        <v>4.9266990875233798</v>
      </c>
      <c r="DZ29" s="53">
        <f t="shared" si="118"/>
        <v>241.03082087155045</v>
      </c>
      <c r="EA29" s="53">
        <f t="shared" si="72"/>
        <v>4210.6017551020404</v>
      </c>
      <c r="EB29" s="53">
        <f t="shared" si="41"/>
        <v>242.64946946184489</v>
      </c>
      <c r="EC29" s="53">
        <f t="shared" si="42"/>
        <v>4204.2178923461533</v>
      </c>
      <c r="ED29" s="45">
        <f t="shared" si="43"/>
        <v>243.35148302559034</v>
      </c>
      <c r="EE29" s="8" t="s">
        <v>34</v>
      </c>
      <c r="EF29" s="8"/>
      <c r="EG29" s="8"/>
      <c r="EH29" s="44">
        <f t="shared" si="104"/>
        <v>8.0086442630793842E-2</v>
      </c>
      <c r="EI29" s="87">
        <f t="shared" si="105"/>
        <v>4.6390287796609815E-3</v>
      </c>
      <c r="EJ29" s="55">
        <v>2868.5340000000001</v>
      </c>
      <c r="EK29" s="56">
        <v>7.1715099114575702</v>
      </c>
      <c r="EL29" s="56">
        <f t="shared" si="119"/>
        <v>205.71720012353029</v>
      </c>
      <c r="EM29" s="56">
        <f t="shared" si="73"/>
        <v>2851.862448979592</v>
      </c>
      <c r="EN29" s="56">
        <f t="shared" si="45"/>
        <v>205.74508112893358</v>
      </c>
      <c r="EO29" s="56">
        <f t="shared" si="46"/>
        <v>2847.5386255615035</v>
      </c>
      <c r="EP29" s="56">
        <f t="shared" si="47"/>
        <v>206.01245074216658</v>
      </c>
      <c r="EQ29" s="56">
        <v>2.53971190530815E-2</v>
      </c>
      <c r="ER29" s="56"/>
      <c r="ES29" s="56"/>
      <c r="ET29" s="56">
        <f t="shared" si="107"/>
        <v>2.8933108024563631E-2</v>
      </c>
      <c r="EU29" s="58">
        <f t="shared" si="108"/>
        <v>2.0942250737368282E-3</v>
      </c>
      <c r="EV29" s="59">
        <v>933916.78</v>
      </c>
      <c r="EW29" s="8">
        <v>0.69237459556494796</v>
      </c>
      <c r="EX29" s="53">
        <f t="shared" si="48"/>
        <v>99.56447821283551</v>
      </c>
      <c r="EY29" s="56">
        <v>792854.39399999997</v>
      </c>
      <c r="EZ29" s="56">
        <v>0.52234725832981199</v>
      </c>
      <c r="FA29" s="57">
        <f t="shared" si="49"/>
        <v>98.796839479642728</v>
      </c>
      <c r="FB29" s="8">
        <v>211286.05300000001</v>
      </c>
      <c r="FC29" s="8">
        <v>1.0620468488180901</v>
      </c>
      <c r="FD29" s="53">
        <f t="shared" si="50"/>
        <v>99.108232057547482</v>
      </c>
      <c r="FE29" s="56">
        <v>42708.053</v>
      </c>
      <c r="FF29" s="56">
        <v>1.73933053167004</v>
      </c>
      <c r="FG29" s="57">
        <f t="shared" si="51"/>
        <v>97.057745855512351</v>
      </c>
      <c r="FH29" s="8">
        <v>352358.272</v>
      </c>
      <c r="FI29" s="8">
        <v>0.97016793917185196</v>
      </c>
      <c r="FJ29" s="53">
        <f t="shared" si="52"/>
        <v>98.645611729449655</v>
      </c>
      <c r="FK29" s="56">
        <v>71677.786999999997</v>
      </c>
      <c r="FL29" s="56">
        <v>1.84326943536545</v>
      </c>
      <c r="FM29" s="89">
        <f t="shared" si="53"/>
        <v>97.628854521296702</v>
      </c>
      <c r="FN29" s="7"/>
      <c r="FO29" s="60">
        <f t="shared" si="54"/>
        <v>99.106107333277535</v>
      </c>
      <c r="FP29" s="61">
        <f t="shared" si="55"/>
        <v>0.45943692647891238</v>
      </c>
      <c r="FQ29" s="62">
        <f t="shared" si="56"/>
        <v>97.827813285483941</v>
      </c>
      <c r="FR29" s="63">
        <f t="shared" si="57"/>
        <v>0.88645366531923842</v>
      </c>
      <c r="FS29" s="64">
        <v>98.955848575911261</v>
      </c>
      <c r="FT29" s="65">
        <v>0.27822093712464702</v>
      </c>
      <c r="FU29" s="7"/>
      <c r="FV29" s="66">
        <f t="shared" si="58"/>
        <v>0.99848385975991394</v>
      </c>
      <c r="FW29" s="67">
        <f t="shared" si="59"/>
        <v>5.4135530829114474E-3</v>
      </c>
      <c r="FX29" s="68">
        <f t="shared" si="60"/>
        <v>1.0115308239297494</v>
      </c>
      <c r="FY29" s="69">
        <f t="shared" si="61"/>
        <v>9.5969312760700101E-3</v>
      </c>
    </row>
    <row r="30" spans="1:181" x14ac:dyDescent="0.25">
      <c r="A30" s="37"/>
      <c r="B30" s="5" t="b">
        <v>0</v>
      </c>
      <c r="C30" s="5" t="s">
        <v>8</v>
      </c>
      <c r="D30" s="6">
        <v>43420.600324074097</v>
      </c>
      <c r="E30" s="2" t="s">
        <v>28</v>
      </c>
      <c r="F30" s="3" t="s">
        <v>158</v>
      </c>
      <c r="G30" s="38" t="s">
        <v>116</v>
      </c>
      <c r="H30" s="52">
        <v>11299.353999999999</v>
      </c>
      <c r="I30" s="8">
        <v>4.2923935487908897</v>
      </c>
      <c r="J30" s="53">
        <f t="shared" si="0"/>
        <v>485.0127421510453</v>
      </c>
      <c r="K30" s="53">
        <f t="shared" si="62"/>
        <v>7645.8259999999991</v>
      </c>
      <c r="L30" s="53">
        <f t="shared" si="1"/>
        <v>542.48636922966853</v>
      </c>
      <c r="M30" s="53">
        <f t="shared" si="2"/>
        <v>7576.22411646815</v>
      </c>
      <c r="N30" s="45">
        <f t="shared" si="3"/>
        <v>538.95292548491534</v>
      </c>
      <c r="O30" s="8">
        <v>38.459906899416502</v>
      </c>
      <c r="P30" s="8"/>
      <c r="Q30" s="8"/>
      <c r="R30" s="44">
        <f t="shared" si="74"/>
        <v>39.496528602169484</v>
      </c>
      <c r="S30" s="87">
        <f t="shared" si="75"/>
        <v>2.8113761187993758</v>
      </c>
      <c r="T30" s="55">
        <v>105794.302</v>
      </c>
      <c r="U30" s="56">
        <v>1.71495490950983</v>
      </c>
      <c r="V30" s="56">
        <f t="shared" si="109"/>
        <v>1814.3245761306564</v>
      </c>
      <c r="W30" s="56">
        <f t="shared" si="63"/>
        <v>53714.413999999997</v>
      </c>
      <c r="X30" s="56">
        <f t="shared" si="5"/>
        <v>1960.7388448441554</v>
      </c>
      <c r="Y30" s="56">
        <f t="shared" si="6"/>
        <v>53225.438134317264</v>
      </c>
      <c r="Z30" s="56">
        <f t="shared" si="7"/>
        <v>1962.0057721629478</v>
      </c>
      <c r="AA30" s="56">
        <v>20.197122130997101</v>
      </c>
      <c r="AB30" s="56"/>
      <c r="AC30" s="56"/>
      <c r="AD30" s="56">
        <f t="shared" si="77"/>
        <v>20.739338425154795</v>
      </c>
      <c r="AE30" s="58">
        <f t="shared" si="78"/>
        <v>0.76621401872345618</v>
      </c>
      <c r="AF30" s="52">
        <v>4405081.5659999996</v>
      </c>
      <c r="AG30" s="8">
        <v>0.80009149352097597</v>
      </c>
      <c r="AH30" s="53">
        <f t="shared" si="110"/>
        <v>35244.682892226592</v>
      </c>
      <c r="AI30" s="53">
        <f t="shared" si="64"/>
        <v>-52466.2770000007</v>
      </c>
      <c r="AJ30" s="53">
        <f t="shared" si="9"/>
        <v>46210.581825141038</v>
      </c>
      <c r="AK30" s="53">
        <f t="shared" si="10"/>
        <v>-51988.663240401176</v>
      </c>
      <c r="AL30" s="45">
        <f t="shared" si="11"/>
        <v>-45790.69288411524</v>
      </c>
      <c r="AM30" s="8" t="s">
        <v>34</v>
      </c>
      <c r="AN30" s="8"/>
      <c r="AO30" s="8"/>
      <c r="AP30" s="44">
        <f t="shared" si="80"/>
        <v>-0.76957535697433466</v>
      </c>
      <c r="AQ30" s="87">
        <f t="shared" si="81"/>
        <v>-0.67783097674474746</v>
      </c>
      <c r="AR30" s="55">
        <v>25626.080000000002</v>
      </c>
      <c r="AS30" s="56">
        <v>3.5914606142940699</v>
      </c>
      <c r="AT30" s="56">
        <f t="shared" si="111"/>
        <v>920.35057018748989</v>
      </c>
      <c r="AU30" s="56">
        <f t="shared" si="65"/>
        <v>-133830.07400000002</v>
      </c>
      <c r="AV30" s="56">
        <f t="shared" si="13"/>
        <v>2314.1039831430157</v>
      </c>
      <c r="AW30" s="56">
        <f t="shared" si="14"/>
        <v>-134236.25686283511</v>
      </c>
      <c r="AX30" s="56">
        <f t="shared" si="15"/>
        <v>-2421.2455242484034</v>
      </c>
      <c r="AY30" s="56" t="s">
        <v>34</v>
      </c>
      <c r="AZ30" s="56"/>
      <c r="BA30" s="56"/>
      <c r="BB30" s="56">
        <f t="shared" si="83"/>
        <v>-2.955443788261451</v>
      </c>
      <c r="BC30" s="58">
        <f t="shared" si="84"/>
        <v>-5.3801831350984895E-2</v>
      </c>
      <c r="BD30" s="52">
        <v>9612.4439999999995</v>
      </c>
      <c r="BE30" s="8">
        <v>4.0149320297543802</v>
      </c>
      <c r="BF30" s="53">
        <f t="shared" si="112"/>
        <v>385.93309299820316</v>
      </c>
      <c r="BG30" s="53">
        <f t="shared" si="66"/>
        <v>1568.5688571428554</v>
      </c>
      <c r="BH30" s="53">
        <f t="shared" si="17"/>
        <v>432.7238623043142</v>
      </c>
      <c r="BI30" s="53">
        <f t="shared" si="18"/>
        <v>1573.3295642836754</v>
      </c>
      <c r="BJ30" s="45">
        <f t="shared" si="19"/>
        <v>434.11233700560319</v>
      </c>
      <c r="BK30" s="8" t="s">
        <v>34</v>
      </c>
      <c r="BL30" s="8"/>
      <c r="BM30" s="8"/>
      <c r="BN30" s="44">
        <f t="shared" si="86"/>
        <v>7.803052939957722E-2</v>
      </c>
      <c r="BO30" s="87">
        <f t="shared" si="87"/>
        <v>2.153100256567694E-2</v>
      </c>
      <c r="BP30" s="55">
        <v>405.46499999999997</v>
      </c>
      <c r="BQ30" s="56">
        <v>17.23528430611</v>
      </c>
      <c r="BR30" s="56">
        <f t="shared" si="113"/>
        <v>69.883045511768898</v>
      </c>
      <c r="BS30" s="56">
        <f t="shared" si="67"/>
        <v>184.19142857142856</v>
      </c>
      <c r="BT30" s="56">
        <f t="shared" si="21"/>
        <v>75.057165781477124</v>
      </c>
      <c r="BU30" s="56">
        <f t="shared" si="22"/>
        <v>182.51468751572136</v>
      </c>
      <c r="BV30" s="56">
        <f t="shared" si="23"/>
        <v>74.379802063906837</v>
      </c>
      <c r="BW30" s="56" t="s">
        <v>34</v>
      </c>
      <c r="BX30" s="56"/>
      <c r="BY30" s="56"/>
      <c r="BZ30" s="56">
        <f t="shared" si="89"/>
        <v>2.0682488443183981E-3</v>
      </c>
      <c r="CA30" s="58">
        <f t="shared" si="90"/>
        <v>8.4288440970766766E-4</v>
      </c>
      <c r="CB30" s="52">
        <v>2650.1990000000001</v>
      </c>
      <c r="CC30" s="8">
        <v>7.5627056794991097</v>
      </c>
      <c r="CD30" s="53">
        <f t="shared" si="114"/>
        <v>200.42675029102861</v>
      </c>
      <c r="CE30" s="53">
        <f t="shared" si="68"/>
        <v>1953.5980408163266</v>
      </c>
      <c r="CF30" s="53">
        <f t="shared" si="25"/>
        <v>209.06731819976045</v>
      </c>
      <c r="CG30" s="53">
        <f t="shared" si="26"/>
        <v>1935.813944852732</v>
      </c>
      <c r="CH30" s="45">
        <f t="shared" si="27"/>
        <v>207.40230366225094</v>
      </c>
      <c r="CI30" s="8">
        <v>4.8277921634138202E-2</v>
      </c>
      <c r="CJ30" s="8"/>
      <c r="CK30" s="8"/>
      <c r="CL30" s="44">
        <f t="shared" si="92"/>
        <v>8.9816449907332244E-2</v>
      </c>
      <c r="CM30" s="87">
        <f t="shared" si="93"/>
        <v>9.6254862294609181E-3</v>
      </c>
      <c r="CN30" s="55">
        <v>13059196.673</v>
      </c>
      <c r="CO30" s="56">
        <v>0.47745421646973801</v>
      </c>
      <c r="CP30" s="56">
        <f t="shared" si="115"/>
        <v>62351.685152314247</v>
      </c>
      <c r="CQ30" s="56">
        <f t="shared" si="69"/>
        <v>13058426.327326531</v>
      </c>
      <c r="CR30" s="56">
        <f t="shared" si="29"/>
        <v>62351.724487346961</v>
      </c>
      <c r="CS30" s="56">
        <f t="shared" si="30"/>
        <v>12939552.17712434</v>
      </c>
      <c r="CT30" s="56">
        <f t="shared" si="31"/>
        <v>90713.774036607501</v>
      </c>
      <c r="CU30" s="56">
        <v>109.90056009360001</v>
      </c>
      <c r="CV30" s="56"/>
      <c r="CW30" s="56"/>
      <c r="CX30" s="56">
        <f t="shared" si="95"/>
        <v>110.58501134197368</v>
      </c>
      <c r="CY30" s="58">
        <f t="shared" si="96"/>
        <v>0.81321852701072639</v>
      </c>
      <c r="CZ30" s="52">
        <v>308.35199999999998</v>
      </c>
      <c r="DA30" s="8">
        <v>18.9191076641259</v>
      </c>
      <c r="DB30" s="53">
        <f t="shared" si="116"/>
        <v>58.337446864485493</v>
      </c>
      <c r="DC30" s="53">
        <f t="shared" si="70"/>
        <v>217.39053061224487</v>
      </c>
      <c r="DD30" s="53">
        <f t="shared" si="33"/>
        <v>58.647326754547038</v>
      </c>
      <c r="DE30" s="53">
        <f t="shared" si="34"/>
        <v>215.41156975273796</v>
      </c>
      <c r="DF30" s="45">
        <f t="shared" si="35"/>
        <v>58.123964006325203</v>
      </c>
      <c r="DG30" s="8" t="s">
        <v>34</v>
      </c>
      <c r="DH30" s="8"/>
      <c r="DI30" s="8"/>
      <c r="DJ30" s="44">
        <f t="shared" si="98"/>
        <v>1.6651327995975602E-3</v>
      </c>
      <c r="DK30" s="87">
        <f t="shared" si="99"/>
        <v>4.4931781952065308E-4</v>
      </c>
      <c r="DL30" s="55">
        <v>117.134</v>
      </c>
      <c r="DM30" s="56">
        <v>27.3417359464969</v>
      </c>
      <c r="DN30" s="56">
        <f t="shared" si="117"/>
        <v>32.026468983569679</v>
      </c>
      <c r="DO30" s="56">
        <f t="shared" si="71"/>
        <v>107.32716326530613</v>
      </c>
      <c r="DP30" s="56">
        <f t="shared" si="37"/>
        <v>35.707629951255093</v>
      </c>
      <c r="DQ30" s="56">
        <f t="shared" si="38"/>
        <v>106.35013701367608</v>
      </c>
      <c r="DR30" s="56">
        <f t="shared" si="39"/>
        <v>35.386785522346592</v>
      </c>
      <c r="DS30" s="56">
        <v>1.47877988505975E-3</v>
      </c>
      <c r="DT30" s="56"/>
      <c r="DU30" s="56"/>
      <c r="DV30" s="56">
        <f t="shared" si="101"/>
        <v>1.4753639783263426E-3</v>
      </c>
      <c r="DW30" s="58">
        <f t="shared" si="102"/>
        <v>4.9092392008458371E-4</v>
      </c>
      <c r="DX30" s="52">
        <v>1047.231</v>
      </c>
      <c r="DY30" s="8">
        <v>10.8932774325396</v>
      </c>
      <c r="DZ30" s="53">
        <f t="shared" si="118"/>
        <v>114.07777818955877</v>
      </c>
      <c r="EA30" s="53">
        <f t="shared" si="72"/>
        <v>365.49375510204084</v>
      </c>
      <c r="EB30" s="53">
        <f t="shared" si="41"/>
        <v>117.45913287934455</v>
      </c>
      <c r="EC30" s="53">
        <f t="shared" si="42"/>
        <v>362.16657321558012</v>
      </c>
      <c r="ED30" s="45">
        <f t="shared" si="43"/>
        <v>116.40471885289679</v>
      </c>
      <c r="EE30" s="8" t="s">
        <v>34</v>
      </c>
      <c r="EF30" s="8"/>
      <c r="EG30" s="8"/>
      <c r="EH30" s="44">
        <f t="shared" si="104"/>
        <v>6.8989365516530805E-3</v>
      </c>
      <c r="EI30" s="87">
        <f t="shared" si="105"/>
        <v>2.217454593094493E-3</v>
      </c>
      <c r="EJ30" s="55">
        <v>678.79100000000005</v>
      </c>
      <c r="EK30" s="56">
        <v>20.903581244457602</v>
      </c>
      <c r="EL30" s="56">
        <f t="shared" si="119"/>
        <v>141.89162816506621</v>
      </c>
      <c r="EM30" s="56">
        <f t="shared" si="73"/>
        <v>662.11944897959188</v>
      </c>
      <c r="EN30" s="56">
        <f t="shared" si="45"/>
        <v>141.93204756298084</v>
      </c>
      <c r="EO30" s="56">
        <f t="shared" si="46"/>
        <v>656.09200854711935</v>
      </c>
      <c r="EP30" s="56">
        <f t="shared" si="47"/>
        <v>140.68032212978562</v>
      </c>
      <c r="EQ30" s="56">
        <v>3.6406943419697801E-3</v>
      </c>
      <c r="ER30" s="56"/>
      <c r="ES30" s="56"/>
      <c r="ET30" s="56">
        <f t="shared" si="107"/>
        <v>6.6663822527090509E-3</v>
      </c>
      <c r="EU30" s="58">
        <f t="shared" si="108"/>
        <v>1.4294932228433683E-3</v>
      </c>
      <c r="EV30" s="59">
        <v>941840.45</v>
      </c>
      <c r="EW30" s="8">
        <v>0.73017337744035304</v>
      </c>
      <c r="EX30" s="53">
        <f t="shared" si="48"/>
        <v>100.40921736516199</v>
      </c>
      <c r="EY30" s="56">
        <v>799807.255</v>
      </c>
      <c r="EZ30" s="56">
        <v>0.85523984890055904</v>
      </c>
      <c r="FA30" s="57">
        <f t="shared" si="49"/>
        <v>99.663228941994973</v>
      </c>
      <c r="FB30" s="8">
        <v>213493.61799999999</v>
      </c>
      <c r="FC30" s="8">
        <v>0.67805639691424502</v>
      </c>
      <c r="FD30" s="53">
        <f t="shared" si="50"/>
        <v>100.14373753079381</v>
      </c>
      <c r="FE30" s="56">
        <v>43038.173999999999</v>
      </c>
      <c r="FF30" s="56">
        <v>1.54430616582484</v>
      </c>
      <c r="FG30" s="57">
        <f t="shared" si="51"/>
        <v>97.807974392495012</v>
      </c>
      <c r="FH30" s="8">
        <v>355650.86200000002</v>
      </c>
      <c r="FI30" s="8">
        <v>0.941073442118605</v>
      </c>
      <c r="FJ30" s="53">
        <f t="shared" si="52"/>
        <v>99.567399524811165</v>
      </c>
      <c r="FK30" s="56">
        <v>72697.104999999996</v>
      </c>
      <c r="FL30" s="56">
        <v>0.62274711269105598</v>
      </c>
      <c r="FM30" s="89">
        <f t="shared" si="53"/>
        <v>99.017218377074485</v>
      </c>
      <c r="FN30" s="7"/>
      <c r="FO30" s="60">
        <f t="shared" si="54"/>
        <v>100.04011814025564</v>
      </c>
      <c r="FP30" s="61">
        <f t="shared" si="55"/>
        <v>0.43036850797294313</v>
      </c>
      <c r="FQ30" s="62">
        <f t="shared" si="56"/>
        <v>98.829473903854819</v>
      </c>
      <c r="FR30" s="63">
        <f t="shared" si="57"/>
        <v>0.9417687355601011</v>
      </c>
      <c r="FS30" s="64">
        <v>99.129427699313027</v>
      </c>
      <c r="FT30" s="65">
        <v>0.2776051714488223</v>
      </c>
      <c r="FU30" s="7"/>
      <c r="FV30" s="66">
        <f t="shared" si="58"/>
        <v>0.99089674764612101</v>
      </c>
      <c r="FW30" s="67">
        <f t="shared" si="59"/>
        <v>5.0864255698847621E-3</v>
      </c>
      <c r="FX30" s="68">
        <f t="shared" si="60"/>
        <v>1.003035064172759</v>
      </c>
      <c r="FY30" s="69">
        <f t="shared" si="61"/>
        <v>9.9623465850176528E-3</v>
      </c>
    </row>
    <row r="31" spans="1:181" x14ac:dyDescent="0.25">
      <c r="A31" s="37"/>
      <c r="B31" s="5" t="b">
        <v>0</v>
      </c>
      <c r="C31" s="5" t="s">
        <v>187</v>
      </c>
      <c r="D31" s="6">
        <v>43420.607499999998</v>
      </c>
      <c r="E31" s="2" t="s">
        <v>28</v>
      </c>
      <c r="F31" s="3" t="s">
        <v>158</v>
      </c>
      <c r="G31" s="38" t="s">
        <v>177</v>
      </c>
      <c r="H31" s="52">
        <v>10960.766</v>
      </c>
      <c r="I31" s="8">
        <v>4.6896536592630396</v>
      </c>
      <c r="J31" s="53">
        <f t="shared" si="0"/>
        <v>514.02196380225905</v>
      </c>
      <c r="K31" s="53">
        <f t="shared" si="62"/>
        <v>7307.2379999999994</v>
      </c>
      <c r="L31" s="53">
        <f t="shared" si="1"/>
        <v>568.57073440535328</v>
      </c>
      <c r="M31" s="53">
        <f t="shared" si="2"/>
        <v>7143.5435580339154</v>
      </c>
      <c r="N31" s="45">
        <f t="shared" si="3"/>
        <v>557.12074097326479</v>
      </c>
      <c r="O31" s="8">
        <v>36.756747167915996</v>
      </c>
      <c r="P31" s="8"/>
      <c r="Q31" s="8"/>
      <c r="R31" s="44">
        <f t="shared" si="74"/>
        <v>37.240869346438927</v>
      </c>
      <c r="S31" s="87">
        <f t="shared" si="75"/>
        <v>2.9058517304207214</v>
      </c>
      <c r="T31" s="55">
        <v>103161.194</v>
      </c>
      <c r="U31" s="56">
        <v>1.0163637795184599</v>
      </c>
      <c r="V31" s="56">
        <f t="shared" si="109"/>
        <v>1048.4930103347706</v>
      </c>
      <c r="W31" s="56">
        <f t="shared" si="63"/>
        <v>51081.306000000004</v>
      </c>
      <c r="X31" s="56">
        <f t="shared" si="5"/>
        <v>1285.3251506330905</v>
      </c>
      <c r="Y31" s="56">
        <f t="shared" si="6"/>
        <v>49936.998687090701</v>
      </c>
      <c r="Z31" s="56">
        <f t="shared" si="7"/>
        <v>1284.0814520718161</v>
      </c>
      <c r="AA31" s="56">
        <v>19.207048891808402</v>
      </c>
      <c r="AB31" s="56"/>
      <c r="AC31" s="56"/>
      <c r="AD31" s="56">
        <f t="shared" si="77"/>
        <v>19.457995124333969</v>
      </c>
      <c r="AE31" s="58">
        <f t="shared" si="78"/>
        <v>0.50264973064706753</v>
      </c>
      <c r="AF31" s="52">
        <v>4430870.574</v>
      </c>
      <c r="AG31" s="8">
        <v>0.49533179791404203</v>
      </c>
      <c r="AH31" s="53">
        <f t="shared" si="110"/>
        <v>21947.510877438435</v>
      </c>
      <c r="AI31" s="53">
        <f t="shared" si="64"/>
        <v>-26677.26900000032</v>
      </c>
      <c r="AJ31" s="53">
        <f t="shared" si="9"/>
        <v>37079.960007525951</v>
      </c>
      <c r="AK31" s="53">
        <f t="shared" si="10"/>
        <v>-26079.653230247899</v>
      </c>
      <c r="AL31" s="45">
        <f t="shared" si="11"/>
        <v>-36249.569753320284</v>
      </c>
      <c r="AM31" s="8" t="s">
        <v>34</v>
      </c>
      <c r="AN31" s="8"/>
      <c r="AO31" s="8"/>
      <c r="AP31" s="44">
        <f t="shared" si="80"/>
        <v>-0.38605067323289022</v>
      </c>
      <c r="AQ31" s="87">
        <f t="shared" si="81"/>
        <v>-0.53659427983224506</v>
      </c>
      <c r="AR31" s="55">
        <v>23764.316999999999</v>
      </c>
      <c r="AS31" s="56">
        <v>5.2098216281929801</v>
      </c>
      <c r="AT31" s="56">
        <f t="shared" si="111"/>
        <v>1238.0785268583411</v>
      </c>
      <c r="AU31" s="56">
        <f t="shared" si="65"/>
        <v>-135691.837</v>
      </c>
      <c r="AV31" s="56">
        <f t="shared" si="13"/>
        <v>2457.8182421451861</v>
      </c>
      <c r="AW31" s="56">
        <f t="shared" si="14"/>
        <v>-134476.1549632127</v>
      </c>
      <c r="AX31" s="56">
        <f t="shared" si="15"/>
        <v>-2537.8515227326111</v>
      </c>
      <c r="AY31" s="56" t="s">
        <v>34</v>
      </c>
      <c r="AZ31" s="56"/>
      <c r="BA31" s="56"/>
      <c r="BB31" s="56">
        <f t="shared" si="83"/>
        <v>-2.9607255606167482</v>
      </c>
      <c r="BC31" s="58">
        <f t="shared" si="84"/>
        <v>-5.6348294383368476E-2</v>
      </c>
      <c r="BD31" s="52">
        <v>10011.763999999999</v>
      </c>
      <c r="BE31" s="8">
        <v>31.087864053736201</v>
      </c>
      <c r="BF31" s="53">
        <f t="shared" si="112"/>
        <v>3112.4435817009016</v>
      </c>
      <c r="BG31" s="53">
        <f t="shared" si="66"/>
        <v>1967.8888571428552</v>
      </c>
      <c r="BH31" s="53">
        <f t="shared" si="17"/>
        <v>3118.5911303034804</v>
      </c>
      <c r="BI31" s="53">
        <f t="shared" si="18"/>
        <v>1950.2582672200256</v>
      </c>
      <c r="BJ31" s="45">
        <f t="shared" si="19"/>
        <v>3090.6685095770349</v>
      </c>
      <c r="BK31" s="8" t="s">
        <v>34</v>
      </c>
      <c r="BL31" s="8"/>
      <c r="BM31" s="8"/>
      <c r="BN31" s="44">
        <f t="shared" si="86"/>
        <v>9.6724607807371202E-2</v>
      </c>
      <c r="BO31" s="87">
        <f t="shared" si="87"/>
        <v>0.1532843444127418</v>
      </c>
      <c r="BP31" s="55">
        <v>260.29500000000002</v>
      </c>
      <c r="BQ31" s="56">
        <v>22.5736618286316</v>
      </c>
      <c r="BR31" s="56">
        <f t="shared" si="113"/>
        <v>58.758113056836628</v>
      </c>
      <c r="BS31" s="56">
        <f t="shared" si="67"/>
        <v>39.021428571428601</v>
      </c>
      <c r="BT31" s="56">
        <f t="shared" si="21"/>
        <v>64.826336740156549</v>
      </c>
      <c r="BU31" s="56">
        <f t="shared" si="22"/>
        <v>38.147282830627574</v>
      </c>
      <c r="BV31" s="56">
        <f t="shared" si="23"/>
        <v>63.374439833852016</v>
      </c>
      <c r="BW31" s="56" t="s">
        <v>34</v>
      </c>
      <c r="BX31" s="56"/>
      <c r="BY31" s="56"/>
      <c r="BZ31" s="56">
        <f t="shared" si="89"/>
        <v>4.322834216919472E-4</v>
      </c>
      <c r="CA31" s="58">
        <f t="shared" si="90"/>
        <v>7.1815731433337734E-4</v>
      </c>
      <c r="CB31" s="52">
        <v>2631.17</v>
      </c>
      <c r="CC31" s="8">
        <v>5.5047731096658099</v>
      </c>
      <c r="CD31" s="53">
        <f t="shared" si="114"/>
        <v>144.83993862959389</v>
      </c>
      <c r="CE31" s="53">
        <f t="shared" si="68"/>
        <v>1934.5690408163266</v>
      </c>
      <c r="CF31" s="53">
        <f t="shared" si="25"/>
        <v>156.57863560921101</v>
      </c>
      <c r="CG31" s="53">
        <f t="shared" si="26"/>
        <v>1891.2314350641545</v>
      </c>
      <c r="CH31" s="45">
        <f t="shared" si="27"/>
        <v>153.39858729569897</v>
      </c>
      <c r="CI31" s="8">
        <v>4.7399057140387099E-2</v>
      </c>
      <c r="CJ31" s="8"/>
      <c r="CK31" s="8"/>
      <c r="CL31" s="44">
        <f t="shared" si="92"/>
        <v>8.7747943908697376E-2</v>
      </c>
      <c r="CM31" s="87">
        <f t="shared" si="93"/>
        <v>7.1206138690734118E-3</v>
      </c>
      <c r="CN31" s="55">
        <v>12535643.577</v>
      </c>
      <c r="CO31" s="56">
        <v>0.53958545243228895</v>
      </c>
      <c r="CP31" s="56">
        <f t="shared" si="115"/>
        <v>67640.509110254614</v>
      </c>
      <c r="CQ31" s="56">
        <f t="shared" si="69"/>
        <v>12534873.23132653</v>
      </c>
      <c r="CR31" s="56">
        <f t="shared" si="29"/>
        <v>67640.545369675543</v>
      </c>
      <c r="CS31" s="56">
        <f t="shared" si="30"/>
        <v>12254070.95299406</v>
      </c>
      <c r="CT31" s="56">
        <f t="shared" si="31"/>
        <v>92667.717986394331</v>
      </c>
      <c r="CU31" s="56">
        <v>105.493015575738</v>
      </c>
      <c r="CV31" s="56"/>
      <c r="CW31" s="56"/>
      <c r="CX31" s="56">
        <f t="shared" si="95"/>
        <v>104.72669817104573</v>
      </c>
      <c r="CY31" s="58">
        <f t="shared" si="96"/>
        <v>0.82539506855267752</v>
      </c>
      <c r="CZ31" s="52">
        <v>374.43200000000002</v>
      </c>
      <c r="DA31" s="8">
        <v>20.4495309264104</v>
      </c>
      <c r="DB31" s="53">
        <f t="shared" si="116"/>
        <v>76.569587638376987</v>
      </c>
      <c r="DC31" s="53">
        <f t="shared" si="70"/>
        <v>283.47053061224494</v>
      </c>
      <c r="DD31" s="53">
        <f t="shared" si="33"/>
        <v>76.805943649557719</v>
      </c>
      <c r="DE31" s="53">
        <f t="shared" si="34"/>
        <v>277.12031315355523</v>
      </c>
      <c r="DF31" s="45">
        <f t="shared" si="35"/>
        <v>75.099713406770292</v>
      </c>
      <c r="DG31" s="8" t="s">
        <v>34</v>
      </c>
      <c r="DH31" s="8"/>
      <c r="DI31" s="8"/>
      <c r="DJ31" s="44">
        <f t="shared" si="98"/>
        <v>2.1421417772332393E-3</v>
      </c>
      <c r="DK31" s="87">
        <f t="shared" si="99"/>
        <v>5.8054586591528654E-4</v>
      </c>
      <c r="DL31" s="55">
        <v>52.06</v>
      </c>
      <c r="DM31" s="56">
        <v>47.801641177408399</v>
      </c>
      <c r="DN31" s="56">
        <f t="shared" si="117"/>
        <v>24.885534396958814</v>
      </c>
      <c r="DO31" s="56">
        <f t="shared" si="71"/>
        <v>42.253163265306128</v>
      </c>
      <c r="DP31" s="56">
        <f t="shared" si="37"/>
        <v>29.472528622472137</v>
      </c>
      <c r="DQ31" s="56">
        <f t="shared" si="38"/>
        <v>41.306621222742834</v>
      </c>
      <c r="DR31" s="56">
        <f t="shared" si="39"/>
        <v>28.813125395935167</v>
      </c>
      <c r="DS31" s="56">
        <v>6.1284040769690696E-4</v>
      </c>
      <c r="DT31" s="56"/>
      <c r="DU31" s="56"/>
      <c r="DV31" s="56">
        <f t="shared" si="101"/>
        <v>5.7303453225046933E-4</v>
      </c>
      <c r="DW31" s="58">
        <f t="shared" si="102"/>
        <v>3.9971846618148862E-4</v>
      </c>
      <c r="DX31" s="52">
        <v>1239.4690000000001</v>
      </c>
      <c r="DY31" s="8">
        <v>10.5652843470512</v>
      </c>
      <c r="DZ31" s="53">
        <f t="shared" si="118"/>
        <v>130.95342424355204</v>
      </c>
      <c r="EA31" s="53">
        <f t="shared" si="72"/>
        <v>557.73175510204089</v>
      </c>
      <c r="EB31" s="53">
        <f t="shared" si="41"/>
        <v>133.90932656545274</v>
      </c>
      <c r="EC31" s="53">
        <f t="shared" si="42"/>
        <v>545.23762415705278</v>
      </c>
      <c r="ED31" s="45">
        <f t="shared" si="43"/>
        <v>130.94139814358178</v>
      </c>
      <c r="EE31" s="8" t="s">
        <v>34</v>
      </c>
      <c r="EF31" s="8"/>
      <c r="EG31" s="8"/>
      <c r="EH31" s="44">
        <f t="shared" si="104"/>
        <v>1.0386269890221213E-2</v>
      </c>
      <c r="EI31" s="87">
        <f t="shared" si="105"/>
        <v>2.4944185146150931E-3</v>
      </c>
      <c r="EJ31" s="55">
        <v>373.43200000000002</v>
      </c>
      <c r="EK31" s="56">
        <v>12.321764671369801</v>
      </c>
      <c r="EL31" s="56">
        <f t="shared" si="119"/>
        <v>46.013412247589677</v>
      </c>
      <c r="EM31" s="56">
        <f t="shared" si="73"/>
        <v>356.76044897959184</v>
      </c>
      <c r="EN31" s="56">
        <f t="shared" si="45"/>
        <v>46.137902951407284</v>
      </c>
      <c r="EO31" s="56">
        <f t="shared" si="46"/>
        <v>348.768413875318</v>
      </c>
      <c r="EP31" s="56">
        <f t="shared" si="47"/>
        <v>45.142167841357988</v>
      </c>
      <c r="EQ31" s="56">
        <v>6.0676748691859802E-4</v>
      </c>
      <c r="ER31" s="56"/>
      <c r="ES31" s="56"/>
      <c r="ET31" s="56">
        <f t="shared" si="107"/>
        <v>3.5437462036956449E-3</v>
      </c>
      <c r="EU31" s="58">
        <f t="shared" si="108"/>
        <v>4.5874544461111842E-4</v>
      </c>
      <c r="EV31" s="59">
        <v>956619.75699999998</v>
      </c>
      <c r="EW31" s="8">
        <v>0.79194605958609399</v>
      </c>
      <c r="EX31" s="53">
        <f t="shared" si="48"/>
        <v>101.98483311735174</v>
      </c>
      <c r="EY31" s="56">
        <v>812872.90300000005</v>
      </c>
      <c r="EZ31" s="56">
        <v>1.05271586055829</v>
      </c>
      <c r="FA31" s="57">
        <f t="shared" si="49"/>
        <v>101.29132703657842</v>
      </c>
      <c r="FB31" s="8">
        <v>217991.35</v>
      </c>
      <c r="FC31" s="8">
        <v>0.89300913244167501</v>
      </c>
      <c r="FD31" s="53">
        <f t="shared" si="50"/>
        <v>102.25349470813416</v>
      </c>
      <c r="FE31" s="56">
        <v>43887.411</v>
      </c>
      <c r="FF31" s="56">
        <v>1.7114459720786299</v>
      </c>
      <c r="FG31" s="57">
        <f t="shared" si="51"/>
        <v>99.737938957189584</v>
      </c>
      <c r="FH31" s="8">
        <v>362060.50300000003</v>
      </c>
      <c r="FI31" s="8">
        <v>0.84083838199846295</v>
      </c>
      <c r="FJ31" s="53">
        <f t="shared" si="52"/>
        <v>101.36183152103561</v>
      </c>
      <c r="FK31" s="56">
        <v>73731.202000000005</v>
      </c>
      <c r="FL31" s="56">
        <v>1.8553048056769399</v>
      </c>
      <c r="FM31" s="89">
        <f t="shared" si="53"/>
        <v>100.4257119955216</v>
      </c>
      <c r="FN31" s="7"/>
      <c r="FO31" s="60">
        <f t="shared" si="54"/>
        <v>101.86671978217385</v>
      </c>
      <c r="FP31" s="61">
        <f t="shared" si="55"/>
        <v>0.45741543455246386</v>
      </c>
      <c r="FQ31" s="62">
        <f t="shared" si="56"/>
        <v>100.48499266309653</v>
      </c>
      <c r="FR31" s="63">
        <f t="shared" si="57"/>
        <v>0.77838889988098747</v>
      </c>
      <c r="FS31" s="64">
        <v>99.584733640534779</v>
      </c>
      <c r="FT31" s="65">
        <v>0.2799891001549582</v>
      </c>
      <c r="FU31" s="7"/>
      <c r="FV31" s="66">
        <f t="shared" si="58"/>
        <v>0.97759831526411434</v>
      </c>
      <c r="FW31" s="67">
        <f t="shared" si="59"/>
        <v>5.1792409018899619E-3</v>
      </c>
      <c r="FX31" s="68">
        <f t="shared" si="60"/>
        <v>0.9910408609414928</v>
      </c>
      <c r="FY31" s="69">
        <f t="shared" si="61"/>
        <v>8.1669450977120243E-3</v>
      </c>
    </row>
    <row r="32" spans="1:181" x14ac:dyDescent="0.25">
      <c r="A32" s="37"/>
      <c r="B32" s="5" t="b">
        <v>0</v>
      </c>
      <c r="C32" s="5" t="s">
        <v>43</v>
      </c>
      <c r="D32" s="6">
        <v>43420.614675925899</v>
      </c>
      <c r="E32" s="2" t="s">
        <v>28</v>
      </c>
      <c r="F32" s="3" t="s">
        <v>158</v>
      </c>
      <c r="G32" s="38" t="s">
        <v>148</v>
      </c>
      <c r="H32" s="52">
        <v>10369.763000000001</v>
      </c>
      <c r="I32" s="8">
        <v>3.5460264781524802</v>
      </c>
      <c r="J32" s="53">
        <f t="shared" si="0"/>
        <v>367.71454170165902</v>
      </c>
      <c r="K32" s="53">
        <f t="shared" si="62"/>
        <v>6716.2350000000006</v>
      </c>
      <c r="L32" s="53">
        <f t="shared" si="1"/>
        <v>440.75853358723867</v>
      </c>
      <c r="M32" s="53">
        <f t="shared" si="2"/>
        <v>6536.4131602484458</v>
      </c>
      <c r="N32" s="45">
        <f t="shared" si="3"/>
        <v>431.49609003904561</v>
      </c>
      <c r="O32" s="8">
        <v>33.783893697633602</v>
      </c>
      <c r="P32" s="8"/>
      <c r="Q32" s="8"/>
      <c r="R32" s="44">
        <f t="shared" si="74"/>
        <v>34.075764572247138</v>
      </c>
      <c r="S32" s="87">
        <f t="shared" si="75"/>
        <v>2.2510606590051045</v>
      </c>
      <c r="T32" s="55">
        <v>122401.605</v>
      </c>
      <c r="U32" s="56">
        <v>1.4839132995858599</v>
      </c>
      <c r="V32" s="56">
        <f t="shared" si="109"/>
        <v>1816.3336955015509</v>
      </c>
      <c r="W32" s="56">
        <f t="shared" si="63"/>
        <v>70321.717000000004</v>
      </c>
      <c r="X32" s="56">
        <f t="shared" si="5"/>
        <v>1962.5980850758588</v>
      </c>
      <c r="Y32" s="56">
        <f t="shared" si="6"/>
        <v>68438.909068855821</v>
      </c>
      <c r="Z32" s="56">
        <f t="shared" si="7"/>
        <v>1971.7393133664659</v>
      </c>
      <c r="AA32" s="56">
        <v>26.441623410625301</v>
      </c>
      <c r="AB32" s="56"/>
      <c r="AC32" s="56"/>
      <c r="AD32" s="56">
        <f t="shared" si="77"/>
        <v>26.667280653388332</v>
      </c>
      <c r="AE32" s="58">
        <f t="shared" si="78"/>
        <v>0.77111233869002194</v>
      </c>
      <c r="AF32" s="52">
        <v>4396287.5539999995</v>
      </c>
      <c r="AG32" s="8">
        <v>0.47309539884220803</v>
      </c>
      <c r="AH32" s="53">
        <f t="shared" si="110"/>
        <v>20798.634137846646</v>
      </c>
      <c r="AI32" s="53">
        <f t="shared" si="64"/>
        <v>-61260.289000000805</v>
      </c>
      <c r="AJ32" s="53">
        <f t="shared" si="9"/>
        <v>36411.720399404992</v>
      </c>
      <c r="AK32" s="53">
        <f t="shared" si="10"/>
        <v>-59620.093582226997</v>
      </c>
      <c r="AL32" s="45">
        <f t="shared" si="11"/>
        <v>-35439.38957373747</v>
      </c>
      <c r="AM32" s="8" t="s">
        <v>34</v>
      </c>
      <c r="AN32" s="8"/>
      <c r="AO32" s="8"/>
      <c r="AP32" s="44">
        <f t="shared" si="80"/>
        <v>-0.88254153774297972</v>
      </c>
      <c r="AQ32" s="87">
        <f t="shared" si="81"/>
        <v>-0.52460503759826815</v>
      </c>
      <c r="AR32" s="55">
        <v>30373.769</v>
      </c>
      <c r="AS32" s="56">
        <v>1.94485521181026</v>
      </c>
      <c r="AT32" s="56">
        <f t="shared" si="111"/>
        <v>590.72582941970916</v>
      </c>
      <c r="AU32" s="56">
        <f t="shared" si="65"/>
        <v>-129082.38500000001</v>
      </c>
      <c r="AV32" s="56">
        <f t="shared" si="13"/>
        <v>2203.8577717941639</v>
      </c>
      <c r="AW32" s="56">
        <f t="shared" si="14"/>
        <v>-126527.69990324283</v>
      </c>
      <c r="AX32" s="56">
        <f t="shared" si="15"/>
        <v>-2342.0300453771088</v>
      </c>
      <c r="AY32" s="56" t="s">
        <v>34</v>
      </c>
      <c r="AZ32" s="56"/>
      <c r="BA32" s="56"/>
      <c r="BB32" s="56">
        <f t="shared" si="83"/>
        <v>-2.7857265500493797</v>
      </c>
      <c r="BC32" s="58">
        <f t="shared" si="84"/>
        <v>-5.2017614974820485E-2</v>
      </c>
      <c r="BD32" s="52">
        <v>11857.364</v>
      </c>
      <c r="BE32" s="8">
        <v>3.1375692865313698</v>
      </c>
      <c r="BF32" s="53">
        <f t="shared" si="112"/>
        <v>372.03301105622751</v>
      </c>
      <c r="BG32" s="53">
        <f t="shared" si="66"/>
        <v>3813.4888571428555</v>
      </c>
      <c r="BH32" s="53">
        <f t="shared" si="17"/>
        <v>420.37382179670334</v>
      </c>
      <c r="BI32" s="53">
        <f t="shared" si="18"/>
        <v>3738.0156378496695</v>
      </c>
      <c r="BJ32" s="45">
        <f t="shared" si="19"/>
        <v>412.92005729473703</v>
      </c>
      <c r="BK32" s="8" t="s">
        <v>34</v>
      </c>
      <c r="BL32" s="8"/>
      <c r="BM32" s="8"/>
      <c r="BN32" s="44">
        <f t="shared" si="86"/>
        <v>0.18538985457767543</v>
      </c>
      <c r="BO32" s="87">
        <f t="shared" si="87"/>
        <v>2.048417996936203E-2</v>
      </c>
      <c r="BP32" s="55">
        <v>353.40600000000001</v>
      </c>
      <c r="BQ32" s="56">
        <v>32.713867086032899</v>
      </c>
      <c r="BR32" s="56">
        <f t="shared" si="113"/>
        <v>115.61276911406543</v>
      </c>
      <c r="BS32" s="56">
        <f t="shared" si="67"/>
        <v>132.13242857142859</v>
      </c>
      <c r="BT32" s="56">
        <f t="shared" si="21"/>
        <v>118.81182797756449</v>
      </c>
      <c r="BU32" s="56">
        <f t="shared" si="22"/>
        <v>128.59468809680922</v>
      </c>
      <c r="BV32" s="56">
        <f t="shared" si="23"/>
        <v>115.63439161420847</v>
      </c>
      <c r="BW32" s="56" t="s">
        <v>34</v>
      </c>
      <c r="BX32" s="56"/>
      <c r="BY32" s="56"/>
      <c r="BZ32" s="56">
        <f t="shared" si="89"/>
        <v>1.4572296545657505E-3</v>
      </c>
      <c r="CA32" s="58">
        <f t="shared" si="90"/>
        <v>1.3103690915386402E-3</v>
      </c>
      <c r="CB32" s="52">
        <v>2876.4859999999999</v>
      </c>
      <c r="CC32" s="8">
        <v>5.2230302604500398</v>
      </c>
      <c r="CD32" s="53">
        <f t="shared" si="114"/>
        <v>150.23973421760894</v>
      </c>
      <c r="CE32" s="53">
        <f t="shared" si="68"/>
        <v>2179.8850408163262</v>
      </c>
      <c r="CF32" s="53">
        <f t="shared" si="25"/>
        <v>161.58663015483469</v>
      </c>
      <c r="CG32" s="53">
        <f t="shared" si="26"/>
        <v>2121.520356065646</v>
      </c>
      <c r="CH32" s="45">
        <f t="shared" si="27"/>
        <v>157.99018284576576</v>
      </c>
      <c r="CI32" s="8">
        <v>5.8729107177123097E-2</v>
      </c>
      <c r="CJ32" s="8"/>
      <c r="CK32" s="8"/>
      <c r="CL32" s="44">
        <f t="shared" si="92"/>
        <v>9.8432717304581543E-2</v>
      </c>
      <c r="CM32" s="87">
        <f t="shared" si="93"/>
        <v>7.334392057423463E-3</v>
      </c>
      <c r="CN32" s="55">
        <v>7685058.7709999997</v>
      </c>
      <c r="CO32" s="56">
        <v>0.50407252182167195</v>
      </c>
      <c r="CP32" s="56">
        <f t="shared" si="115"/>
        <v>38738.269550457284</v>
      </c>
      <c r="CQ32" s="56">
        <f t="shared" si="69"/>
        <v>7684288.4253265299</v>
      </c>
      <c r="CR32" s="56">
        <f t="shared" si="29"/>
        <v>38738.332862638577</v>
      </c>
      <c r="CS32" s="56">
        <f t="shared" si="30"/>
        <v>7478547.7265832918</v>
      </c>
      <c r="CT32" s="56">
        <f t="shared" si="31"/>
        <v>65427.030400321477</v>
      </c>
      <c r="CU32" s="56">
        <v>64.658248990561404</v>
      </c>
      <c r="CV32" s="56"/>
      <c r="CW32" s="56"/>
      <c r="CX32" s="56">
        <f t="shared" si="95"/>
        <v>63.913748624761062</v>
      </c>
      <c r="CY32" s="58">
        <f t="shared" si="96"/>
        <v>0.57688458202262594</v>
      </c>
      <c r="CZ32" s="52">
        <v>3679.5990000000002</v>
      </c>
      <c r="DA32" s="8">
        <v>5.0131068566256998</v>
      </c>
      <c r="DB32" s="53">
        <f t="shared" si="116"/>
        <v>184.4622297653307</v>
      </c>
      <c r="DC32" s="53">
        <f t="shared" si="70"/>
        <v>3588.637530612245</v>
      </c>
      <c r="DD32" s="53">
        <f t="shared" si="33"/>
        <v>184.56046553578477</v>
      </c>
      <c r="DE32" s="53">
        <f t="shared" si="34"/>
        <v>3492.5546206252998</v>
      </c>
      <c r="DF32" s="45">
        <f t="shared" si="35"/>
        <v>181.34662835532527</v>
      </c>
      <c r="DG32" s="8">
        <v>1.7477649847224899E-2</v>
      </c>
      <c r="DH32" s="8"/>
      <c r="DI32" s="8"/>
      <c r="DJ32" s="44">
        <f t="shared" si="98"/>
        <v>2.699746935535844E-2</v>
      </c>
      <c r="DK32" s="87">
        <f t="shared" si="99"/>
        <v>1.4034281639394666E-3</v>
      </c>
      <c r="DL32" s="55">
        <v>31.033000000000001</v>
      </c>
      <c r="DM32" s="56">
        <v>53.664833369122299</v>
      </c>
      <c r="DN32" s="56">
        <f t="shared" si="117"/>
        <v>16.653807739439724</v>
      </c>
      <c r="DO32" s="56">
        <f t="shared" si="71"/>
        <v>21.226163265306127</v>
      </c>
      <c r="DP32" s="56">
        <f t="shared" si="37"/>
        <v>22.949715322906329</v>
      </c>
      <c r="DQ32" s="56">
        <f t="shared" si="38"/>
        <v>20.657849659657394</v>
      </c>
      <c r="DR32" s="56">
        <f t="shared" si="39"/>
        <v>22.335743381240459</v>
      </c>
      <c r="DS32" s="56">
        <v>3.3303419645265298E-4</v>
      </c>
      <c r="DT32" s="56"/>
      <c r="DU32" s="56"/>
      <c r="DV32" s="56">
        <f t="shared" si="101"/>
        <v>2.8658023499885402E-4</v>
      </c>
      <c r="DW32" s="58">
        <f t="shared" si="102"/>
        <v>3.0985796605025224E-4</v>
      </c>
      <c r="DX32" s="52">
        <v>1696.0239999999999</v>
      </c>
      <c r="DY32" s="8">
        <v>7.0698043494139204</v>
      </c>
      <c r="DZ32" s="53">
        <f t="shared" si="118"/>
        <v>119.90557851910394</v>
      </c>
      <c r="EA32" s="53">
        <f t="shared" si="72"/>
        <v>1014.2867551020407</v>
      </c>
      <c r="EB32" s="53">
        <f t="shared" si="41"/>
        <v>123.12699208582313</v>
      </c>
      <c r="EC32" s="53">
        <f t="shared" si="42"/>
        <v>987.13003555037471</v>
      </c>
      <c r="ED32" s="45">
        <f t="shared" si="43"/>
        <v>120.03804940241331</v>
      </c>
      <c r="EE32" s="8" t="s">
        <v>34</v>
      </c>
      <c r="EF32" s="8"/>
      <c r="EG32" s="8"/>
      <c r="EH32" s="44">
        <f t="shared" si="104"/>
        <v>1.8803909546448772E-2</v>
      </c>
      <c r="EI32" s="87">
        <f t="shared" si="105"/>
        <v>2.2869943862178993E-3</v>
      </c>
      <c r="EJ32" s="55">
        <v>267.30900000000003</v>
      </c>
      <c r="EK32" s="56">
        <v>33.547963642590801</v>
      </c>
      <c r="EL32" s="56">
        <f t="shared" si="119"/>
        <v>89.676726133373052</v>
      </c>
      <c r="EM32" s="56">
        <f t="shared" si="73"/>
        <v>250.63744897959185</v>
      </c>
      <c r="EN32" s="56">
        <f t="shared" si="45"/>
        <v>89.740666322948783</v>
      </c>
      <c r="EO32" s="56">
        <f t="shared" si="46"/>
        <v>243.92683102382546</v>
      </c>
      <c r="EP32" s="56">
        <f t="shared" si="47"/>
        <v>87.355344402152781</v>
      </c>
      <c r="EQ32" s="56" t="s">
        <v>34</v>
      </c>
      <c r="ER32" s="56"/>
      <c r="ES32" s="56"/>
      <c r="ET32" s="56">
        <f t="shared" si="107"/>
        <v>2.4784778295009599E-3</v>
      </c>
      <c r="EU32" s="58">
        <f t="shared" si="108"/>
        <v>8.8761225878355001E-4</v>
      </c>
      <c r="EV32" s="59">
        <v>960204.45200000005</v>
      </c>
      <c r="EW32" s="8">
        <v>0.70656856567155302</v>
      </c>
      <c r="EX32" s="53">
        <f t="shared" si="48"/>
        <v>102.36699595548724</v>
      </c>
      <c r="EY32" s="56">
        <v>813762.495</v>
      </c>
      <c r="EZ32" s="56">
        <v>0.84087440602449304</v>
      </c>
      <c r="FA32" s="57">
        <f t="shared" si="49"/>
        <v>101.40217825805297</v>
      </c>
      <c r="FB32" s="8">
        <v>217781.14</v>
      </c>
      <c r="FC32" s="8">
        <v>1.18498292985872</v>
      </c>
      <c r="FD32" s="53">
        <f t="shared" si="50"/>
        <v>102.1548912216995</v>
      </c>
      <c r="FE32" s="56">
        <v>43852.978000000003</v>
      </c>
      <c r="FF32" s="56">
        <v>2.2756470754630298</v>
      </c>
      <c r="FG32" s="57">
        <f t="shared" si="51"/>
        <v>99.65968698529467</v>
      </c>
      <c r="FH32" s="8">
        <v>361180.63299999997</v>
      </c>
      <c r="FI32" s="8">
        <v>0.94348083682838402</v>
      </c>
      <c r="FJ32" s="53">
        <f t="shared" si="52"/>
        <v>101.11550463930885</v>
      </c>
      <c r="FK32" s="56">
        <v>75179.334000000003</v>
      </c>
      <c r="FL32" s="56">
        <v>1.53686208936663</v>
      </c>
      <c r="FM32" s="89">
        <f t="shared" si="53"/>
        <v>102.39814270624699</v>
      </c>
      <c r="FN32" s="7"/>
      <c r="FO32" s="60">
        <f t="shared" si="54"/>
        <v>101.87913060549852</v>
      </c>
      <c r="FP32" s="61">
        <f t="shared" si="55"/>
        <v>0.66976903982128966</v>
      </c>
      <c r="FQ32" s="62">
        <f t="shared" si="56"/>
        <v>101.1533359831982</v>
      </c>
      <c r="FR32" s="63">
        <f t="shared" si="57"/>
        <v>1.3860832558761713</v>
      </c>
      <c r="FS32" s="64">
        <v>99.151398074136878</v>
      </c>
      <c r="FT32" s="65">
        <v>0.27877074089463633</v>
      </c>
      <c r="FU32" s="7"/>
      <c r="FV32" s="66">
        <f t="shared" si="58"/>
        <v>0.97322579693063827</v>
      </c>
      <c r="FW32" s="67">
        <f t="shared" si="59"/>
        <v>6.9586937249358711E-3</v>
      </c>
      <c r="FX32" s="68">
        <f t="shared" si="60"/>
        <v>0.98020887902902332</v>
      </c>
      <c r="FY32" s="69">
        <f t="shared" si="61"/>
        <v>1.3711417791290689E-2</v>
      </c>
    </row>
    <row r="33" spans="1:181" x14ac:dyDescent="0.25">
      <c r="A33" s="37"/>
      <c r="B33" s="5" t="b">
        <v>0</v>
      </c>
      <c r="C33" s="5" t="s">
        <v>168</v>
      </c>
      <c r="D33" s="6">
        <v>43420.621874999997</v>
      </c>
      <c r="E33" s="2" t="s">
        <v>28</v>
      </c>
      <c r="F33" s="3" t="s">
        <v>158</v>
      </c>
      <c r="G33" s="38" t="s">
        <v>30</v>
      </c>
      <c r="H33" s="52">
        <v>4574.7640000000001</v>
      </c>
      <c r="I33" s="8">
        <v>7.0328686749033098</v>
      </c>
      <c r="J33" s="53">
        <f t="shared" si="0"/>
        <v>321.73714430675369</v>
      </c>
      <c r="K33" s="53">
        <f t="shared" si="62"/>
        <v>921.23600000000033</v>
      </c>
      <c r="L33" s="53">
        <f t="shared" si="1"/>
        <v>403.19832685389048</v>
      </c>
      <c r="M33" s="53">
        <f t="shared" si="2"/>
        <v>907.9491950508849</v>
      </c>
      <c r="N33" s="45">
        <f t="shared" si="3"/>
        <v>397.40045420573722</v>
      </c>
      <c r="O33" s="8">
        <v>4.6339860196126503</v>
      </c>
      <c r="P33" s="8"/>
      <c r="Q33" s="8"/>
      <c r="R33" s="44">
        <f t="shared" si="74"/>
        <v>4.7333395633973776</v>
      </c>
      <c r="S33" s="87">
        <f t="shared" si="75"/>
        <v>2.0717693205014971</v>
      </c>
      <c r="T33" s="55">
        <v>47350.692000000003</v>
      </c>
      <c r="U33" s="56">
        <v>1.96194963782849</v>
      </c>
      <c r="V33" s="56">
        <f t="shared" si="109"/>
        <v>928.99673020328385</v>
      </c>
      <c r="W33" s="56">
        <f t="shared" si="63"/>
        <v>-4729.1959999999963</v>
      </c>
      <c r="X33" s="56">
        <f t="shared" si="5"/>
        <v>1189.8563253004543</v>
      </c>
      <c r="Y33" s="56">
        <f t="shared" si="6"/>
        <v>-4660.987739773369</v>
      </c>
      <c r="Z33" s="56">
        <f t="shared" si="7"/>
        <v>-1172.8504360948559</v>
      </c>
      <c r="AA33" s="56" t="s">
        <v>34</v>
      </c>
      <c r="AB33" s="56"/>
      <c r="AC33" s="56"/>
      <c r="AD33" s="56">
        <f t="shared" si="77"/>
        <v>-1.816157940996481</v>
      </c>
      <c r="AE33" s="58">
        <f t="shared" si="78"/>
        <v>-0.45702424368352812</v>
      </c>
      <c r="AF33" s="52">
        <v>4970490.6430000002</v>
      </c>
      <c r="AG33" s="8">
        <v>0.49680465090102999</v>
      </c>
      <c r="AH33" s="53">
        <f t="shared" si="110"/>
        <v>24693.628687024509</v>
      </c>
      <c r="AI33" s="53">
        <f t="shared" si="64"/>
        <v>512942.79999999981</v>
      </c>
      <c r="AJ33" s="53">
        <f t="shared" si="9"/>
        <v>38768.614860181493</v>
      </c>
      <c r="AK33" s="53">
        <f t="shared" si="10"/>
        <v>505544.72726548539</v>
      </c>
      <c r="AL33" s="45">
        <f t="shared" si="11"/>
        <v>38265.45222597976</v>
      </c>
      <c r="AM33" s="8">
        <v>7.1570310712728</v>
      </c>
      <c r="AN33" s="8"/>
      <c r="AO33" s="8"/>
      <c r="AP33" s="44">
        <f t="shared" si="80"/>
        <v>7.4834538859519704</v>
      </c>
      <c r="AQ33" s="87">
        <f t="shared" si="81"/>
        <v>0.56673337716366889</v>
      </c>
      <c r="AR33" s="55">
        <v>459787.54</v>
      </c>
      <c r="AS33" s="56">
        <v>0.899138300792239</v>
      </c>
      <c r="AT33" s="56">
        <f t="shared" si="111"/>
        <v>4134.1258744104362</v>
      </c>
      <c r="AU33" s="56">
        <f t="shared" si="65"/>
        <v>300331.38599999994</v>
      </c>
      <c r="AV33" s="56">
        <f t="shared" si="13"/>
        <v>4647.4755317509507</v>
      </c>
      <c r="AW33" s="56">
        <f t="shared" si="14"/>
        <v>302351.7293969313</v>
      </c>
      <c r="AX33" s="56">
        <f t="shared" si="15"/>
        <v>4839.643646933424</v>
      </c>
      <c r="AY33" s="56">
        <v>6.2533332781196203</v>
      </c>
      <c r="AZ33" s="56"/>
      <c r="BA33" s="56"/>
      <c r="BB33" s="56">
        <f t="shared" si="83"/>
        <v>6.6567972126140758</v>
      </c>
      <c r="BC33" s="58">
        <f t="shared" si="84"/>
        <v>0.10780520529683937</v>
      </c>
      <c r="BD33" s="52">
        <v>175032.68400000001</v>
      </c>
      <c r="BE33" s="8">
        <v>0.53877410353117705</v>
      </c>
      <c r="BF33" s="53">
        <f t="shared" si="112"/>
        <v>943.03077410755805</v>
      </c>
      <c r="BG33" s="53">
        <f t="shared" si="66"/>
        <v>166988.80885714287</v>
      </c>
      <c r="BH33" s="53">
        <f t="shared" si="17"/>
        <v>963.12648683872442</v>
      </c>
      <c r="BI33" s="53">
        <f t="shared" si="18"/>
        <v>168112.15044933982</v>
      </c>
      <c r="BJ33" s="45">
        <f t="shared" si="19"/>
        <v>1188.9565089121122</v>
      </c>
      <c r="BK33" s="8">
        <v>5.6019047342156503</v>
      </c>
      <c r="BL33" s="8"/>
      <c r="BM33" s="8"/>
      <c r="BN33" s="44">
        <f t="shared" si="86"/>
        <v>8.3376556290899089</v>
      </c>
      <c r="BO33" s="87">
        <f t="shared" si="87"/>
        <v>6.2435380216566097E-2</v>
      </c>
      <c r="BP33" s="55">
        <v>367.42399999999998</v>
      </c>
      <c r="BQ33" s="56">
        <v>23.1218872328087</v>
      </c>
      <c r="BR33" s="56">
        <f t="shared" si="113"/>
        <v>84.955362946275031</v>
      </c>
      <c r="BS33" s="56">
        <f t="shared" si="67"/>
        <v>146.15042857142856</v>
      </c>
      <c r="BT33" s="56">
        <f t="shared" si="21"/>
        <v>89.260023406234311</v>
      </c>
      <c r="BU33" s="56">
        <f t="shared" si="22"/>
        <v>144.04252979450473</v>
      </c>
      <c r="BV33" s="56">
        <f t="shared" si="23"/>
        <v>87.974619338174264</v>
      </c>
      <c r="BW33" s="56" t="s">
        <v>34</v>
      </c>
      <c r="BX33" s="56"/>
      <c r="BY33" s="56"/>
      <c r="BZ33" s="56">
        <f t="shared" si="89"/>
        <v>1.632283953884649E-3</v>
      </c>
      <c r="CA33" s="58">
        <f t="shared" si="90"/>
        <v>9.9693293422463631E-4</v>
      </c>
      <c r="CB33" s="52">
        <v>3033.692</v>
      </c>
      <c r="CC33" s="8">
        <v>6.5787676235037997</v>
      </c>
      <c r="CD33" s="53">
        <f t="shared" si="114"/>
        <v>199.57954709282487</v>
      </c>
      <c r="CE33" s="53">
        <f t="shared" si="68"/>
        <v>2337.0910408163263</v>
      </c>
      <c r="CF33" s="53">
        <f t="shared" si="25"/>
        <v>208.25526866035023</v>
      </c>
      <c r="CG33" s="53">
        <f t="shared" si="26"/>
        <v>2303.3836381446422</v>
      </c>
      <c r="CH33" s="45">
        <f t="shared" si="27"/>
        <v>205.46806184776966</v>
      </c>
      <c r="CI33" s="8">
        <v>6.5989749964691397E-2</v>
      </c>
      <c r="CJ33" s="8"/>
      <c r="CK33" s="8"/>
      <c r="CL33" s="44">
        <f t="shared" si="92"/>
        <v>0.10687067406600669</v>
      </c>
      <c r="CM33" s="87">
        <f t="shared" si="93"/>
        <v>9.5368535501172119E-3</v>
      </c>
      <c r="CN33" s="55">
        <v>4076300.3760000002</v>
      </c>
      <c r="CO33" s="56">
        <v>0.71910760125270601</v>
      </c>
      <c r="CP33" s="56">
        <f t="shared" si="115"/>
        <v>29312.985853708637</v>
      </c>
      <c r="CQ33" s="56">
        <f t="shared" si="69"/>
        <v>4075530.0303265308</v>
      </c>
      <c r="CR33" s="56">
        <f t="shared" si="29"/>
        <v>29313.069523207909</v>
      </c>
      <c r="CS33" s="56">
        <f t="shared" si="30"/>
        <v>4016749.465327756</v>
      </c>
      <c r="CT33" s="56">
        <f t="shared" si="31"/>
        <v>33240.861803948712</v>
      </c>
      <c r="CU33" s="56">
        <v>34.277828357601599</v>
      </c>
      <c r="CV33" s="56"/>
      <c r="CW33" s="56"/>
      <c r="CX33" s="56">
        <f t="shared" si="95"/>
        <v>34.328257972205421</v>
      </c>
      <c r="CY33" s="58">
        <f t="shared" si="96"/>
        <v>0.29413301421562027</v>
      </c>
      <c r="CZ33" s="52">
        <v>193.22200000000001</v>
      </c>
      <c r="DA33" s="8">
        <v>32.315871749881602</v>
      </c>
      <c r="DB33" s="53">
        <f t="shared" si="116"/>
        <v>62.441373712556235</v>
      </c>
      <c r="DC33" s="53">
        <f t="shared" si="70"/>
        <v>102.26053061224491</v>
      </c>
      <c r="DD33" s="53">
        <f t="shared" si="33"/>
        <v>62.730984209551899</v>
      </c>
      <c r="DE33" s="53">
        <f t="shared" si="34"/>
        <v>100.78564716843904</v>
      </c>
      <c r="DF33" s="45">
        <f t="shared" si="35"/>
        <v>61.827603854327975</v>
      </c>
      <c r="DG33" s="8" t="s">
        <v>34</v>
      </c>
      <c r="DH33" s="8"/>
      <c r="DI33" s="8"/>
      <c r="DJ33" s="44">
        <f t="shared" si="98"/>
        <v>7.7907369145246074E-4</v>
      </c>
      <c r="DK33" s="87">
        <f t="shared" si="99"/>
        <v>4.7793172292189272E-4</v>
      </c>
      <c r="DL33" s="55">
        <v>32.036000000000001</v>
      </c>
      <c r="DM33" s="56">
        <v>46.1230135715182</v>
      </c>
      <c r="DN33" s="56">
        <f t="shared" si="117"/>
        <v>14.775968627771572</v>
      </c>
      <c r="DO33" s="56">
        <f t="shared" si="71"/>
        <v>22.229163265306127</v>
      </c>
      <c r="DP33" s="56">
        <f t="shared" si="37"/>
        <v>21.625664615662309</v>
      </c>
      <c r="DQ33" s="56">
        <f t="shared" si="38"/>
        <v>21.908556432216489</v>
      </c>
      <c r="DR33" s="56">
        <f t="shared" si="39"/>
        <v>21.313950567791064</v>
      </c>
      <c r="DS33" s="56">
        <v>3.4638111374365901E-4</v>
      </c>
      <c r="DT33" s="56"/>
      <c r="DU33" s="56"/>
      <c r="DV33" s="56">
        <f t="shared" si="101"/>
        <v>3.0393091992975542E-4</v>
      </c>
      <c r="DW33" s="58">
        <f t="shared" si="102"/>
        <v>2.9568308109855401E-4</v>
      </c>
      <c r="DX33" s="52">
        <v>1296.5319999999999</v>
      </c>
      <c r="DY33" s="8">
        <v>8.5397553708761507</v>
      </c>
      <c r="DZ33" s="53">
        <f t="shared" si="118"/>
        <v>110.72066110512797</v>
      </c>
      <c r="EA33" s="53">
        <f t="shared" si="72"/>
        <v>614.79475510204077</v>
      </c>
      <c r="EB33" s="53">
        <f t="shared" si="41"/>
        <v>114.2014589033693</v>
      </c>
      <c r="EC33" s="53">
        <f t="shared" si="42"/>
        <v>605.9276917276394</v>
      </c>
      <c r="ED33" s="45">
        <f t="shared" si="43"/>
        <v>112.58167518546109</v>
      </c>
      <c r="EE33" s="8" t="s">
        <v>34</v>
      </c>
      <c r="EF33" s="8"/>
      <c r="EG33" s="8"/>
      <c r="EH33" s="44">
        <f t="shared" si="104"/>
        <v>1.154235926027963E-2</v>
      </c>
      <c r="EI33" s="87">
        <f t="shared" si="105"/>
        <v>2.1447293798099645E-3</v>
      </c>
      <c r="EJ33" s="55">
        <v>189.21899999999999</v>
      </c>
      <c r="EK33" s="56">
        <v>29.3501162276206</v>
      </c>
      <c r="EL33" s="56">
        <f t="shared" si="119"/>
        <v>55.53599642474142</v>
      </c>
      <c r="EM33" s="56">
        <f t="shared" si="73"/>
        <v>172.54744897959182</v>
      </c>
      <c r="EN33" s="56">
        <f t="shared" si="45"/>
        <v>55.639184761961893</v>
      </c>
      <c r="EO33" s="56">
        <f t="shared" si="46"/>
        <v>170.05883118886362</v>
      </c>
      <c r="EP33" s="56">
        <f t="shared" si="47"/>
        <v>54.841129375616696</v>
      </c>
      <c r="EQ33" s="56" t="s">
        <v>34</v>
      </c>
      <c r="ER33" s="56"/>
      <c r="ES33" s="56"/>
      <c r="ET33" s="56">
        <f t="shared" si="107"/>
        <v>1.727924070686903E-3</v>
      </c>
      <c r="EU33" s="58">
        <f t="shared" si="108"/>
        <v>5.5723982595840959E-4</v>
      </c>
      <c r="EV33" s="59">
        <v>944515.022</v>
      </c>
      <c r="EW33" s="8">
        <v>0.46426446343008798</v>
      </c>
      <c r="EX33" s="53">
        <f t="shared" si="48"/>
        <v>100.69435237004186</v>
      </c>
      <c r="EY33" s="56">
        <v>796498.20499999996</v>
      </c>
      <c r="EZ33" s="56">
        <v>0.92645617841338601</v>
      </c>
      <c r="FA33" s="57">
        <f t="shared" si="49"/>
        <v>99.250891337317313</v>
      </c>
      <c r="FB33" s="8">
        <v>214329.94699999999</v>
      </c>
      <c r="FC33" s="8">
        <v>1.22288661532773</v>
      </c>
      <c r="FD33" s="53">
        <f t="shared" si="50"/>
        <v>100.53603549571658</v>
      </c>
      <c r="FE33" s="56">
        <v>42857.250999999997</v>
      </c>
      <c r="FF33" s="56">
        <v>2.0989146522165201</v>
      </c>
      <c r="FG33" s="57">
        <f t="shared" si="51"/>
        <v>97.396811220214204</v>
      </c>
      <c r="FH33" s="8">
        <v>357631.85100000002</v>
      </c>
      <c r="FI33" s="8">
        <v>0.86369983420938901</v>
      </c>
      <c r="FJ33" s="53">
        <f t="shared" si="52"/>
        <v>100.12199377521749</v>
      </c>
      <c r="FK33" s="56">
        <v>72224.649999999994</v>
      </c>
      <c r="FL33" s="56">
        <v>1.6475769177945301</v>
      </c>
      <c r="FM33" s="89">
        <f t="shared" si="53"/>
        <v>98.3737102221302</v>
      </c>
      <c r="FN33" s="7"/>
      <c r="FO33" s="60">
        <f t="shared" si="54"/>
        <v>100.45079388032531</v>
      </c>
      <c r="FP33" s="61">
        <f t="shared" si="55"/>
        <v>0.2955472720449559</v>
      </c>
      <c r="FQ33" s="62">
        <f t="shared" si="56"/>
        <v>98.340470926553905</v>
      </c>
      <c r="FR33" s="63">
        <f t="shared" si="57"/>
        <v>0.92748687766300819</v>
      </c>
      <c r="FS33" s="64">
        <v>99.00201191210904</v>
      </c>
      <c r="FT33" s="65">
        <v>0.28171110017997469</v>
      </c>
      <c r="FU33" s="7"/>
      <c r="FV33" s="66">
        <f t="shared" si="58"/>
        <v>0.98557719742919792</v>
      </c>
      <c r="FW33" s="67">
        <f t="shared" si="59"/>
        <v>4.0340719536356932E-3</v>
      </c>
      <c r="FX33" s="68">
        <f t="shared" si="60"/>
        <v>1.0067270471589385</v>
      </c>
      <c r="FY33" s="69">
        <f t="shared" si="61"/>
        <v>9.9175619157522016E-3</v>
      </c>
    </row>
    <row r="34" spans="1:181" x14ac:dyDescent="0.25">
      <c r="A34" s="37"/>
      <c r="B34" s="5" t="b">
        <v>0</v>
      </c>
      <c r="C34" s="5" t="s">
        <v>25</v>
      </c>
      <c r="D34" s="6">
        <v>43420.629050925898</v>
      </c>
      <c r="E34" s="2" t="s">
        <v>28</v>
      </c>
      <c r="F34" s="3" t="s">
        <v>158</v>
      </c>
      <c r="G34" s="38" t="s">
        <v>147</v>
      </c>
      <c r="H34" s="52">
        <v>2430.9160000000002</v>
      </c>
      <c r="I34" s="8">
        <v>7.9536007828166504</v>
      </c>
      <c r="J34" s="53">
        <f t="shared" si="0"/>
        <v>193.34535400561521</v>
      </c>
      <c r="K34" s="53">
        <f t="shared" si="62"/>
        <v>-1222.6119999999996</v>
      </c>
      <c r="L34" s="53">
        <f t="shared" si="1"/>
        <v>310.54231059014893</v>
      </c>
      <c r="M34" s="53">
        <f t="shared" si="2"/>
        <v>-1222.175909985061</v>
      </c>
      <c r="N34" s="45">
        <f t="shared" si="3"/>
        <v>-310.67072191164556</v>
      </c>
      <c r="O34" s="8" t="s">
        <v>34</v>
      </c>
      <c r="P34" s="8"/>
      <c r="Q34" s="8"/>
      <c r="R34" s="44">
        <f t="shared" si="74"/>
        <v>-6.371472786909921</v>
      </c>
      <c r="S34" s="87">
        <f t="shared" si="75"/>
        <v>-1.6196716146279864</v>
      </c>
      <c r="T34" s="55">
        <v>24015.155999999999</v>
      </c>
      <c r="U34" s="56">
        <v>2.2720033434453102</v>
      </c>
      <c r="V34" s="56">
        <f t="shared" si="109"/>
        <v>545.625147253607</v>
      </c>
      <c r="W34" s="56">
        <f t="shared" si="63"/>
        <v>-28064.732</v>
      </c>
      <c r="X34" s="56">
        <f t="shared" si="5"/>
        <v>922.18759015973956</v>
      </c>
      <c r="Y34" s="56">
        <f t="shared" si="6"/>
        <v>-28054.721670151179</v>
      </c>
      <c r="Z34" s="56">
        <f t="shared" si="7"/>
        <v>-963.3791311793758</v>
      </c>
      <c r="AA34" s="56" t="s">
        <v>34</v>
      </c>
      <c r="AB34" s="56"/>
      <c r="AC34" s="56"/>
      <c r="AD34" s="56">
        <f t="shared" si="77"/>
        <v>-10.931546785439206</v>
      </c>
      <c r="AE34" s="58">
        <f t="shared" si="78"/>
        <v>-0.37635272507032647</v>
      </c>
      <c r="AF34" s="52">
        <v>4415892.4239999996</v>
      </c>
      <c r="AG34" s="8">
        <v>0.44990190946870201</v>
      </c>
      <c r="AH34" s="53">
        <f t="shared" si="110"/>
        <v>19867.184335659749</v>
      </c>
      <c r="AI34" s="53">
        <f t="shared" si="64"/>
        <v>-41655.419000000693</v>
      </c>
      <c r="AJ34" s="53">
        <f t="shared" si="9"/>
        <v>35887.814281055478</v>
      </c>
      <c r="AK34" s="53">
        <f t="shared" si="10"/>
        <v>-41640.561046460258</v>
      </c>
      <c r="AL34" s="45">
        <f t="shared" si="11"/>
        <v>-35877.416886052648</v>
      </c>
      <c r="AM34" s="8" t="s">
        <v>34</v>
      </c>
      <c r="AN34" s="8"/>
      <c r="AO34" s="8"/>
      <c r="AP34" s="44">
        <f t="shared" si="80"/>
        <v>-0.61639495294886026</v>
      </c>
      <c r="AQ34" s="87">
        <f t="shared" si="81"/>
        <v>-0.5310867181472233</v>
      </c>
      <c r="AR34" s="55">
        <v>23832.920999999998</v>
      </c>
      <c r="AS34" s="56">
        <v>1.8120899647394499</v>
      </c>
      <c r="AT34" s="56">
        <f t="shared" si="111"/>
        <v>431.87396974528093</v>
      </c>
      <c r="AU34" s="56">
        <f t="shared" si="65"/>
        <v>-135623.23300000001</v>
      </c>
      <c r="AV34" s="56">
        <f t="shared" si="13"/>
        <v>2166.6903790106885</v>
      </c>
      <c r="AW34" s="56">
        <f t="shared" si="14"/>
        <v>-137962.84175232917</v>
      </c>
      <c r="AX34" s="56">
        <f t="shared" si="15"/>
        <v>-2598.2437695500521</v>
      </c>
      <c r="AY34" s="56" t="s">
        <v>34</v>
      </c>
      <c r="AZ34" s="56"/>
      <c r="BA34" s="56"/>
      <c r="BB34" s="56">
        <f t="shared" si="83"/>
        <v>-3.037491011720149</v>
      </c>
      <c r="BC34" s="58">
        <f t="shared" si="84"/>
        <v>-5.7691202632800094E-2</v>
      </c>
      <c r="BD34" s="52">
        <v>9137.7189999999991</v>
      </c>
      <c r="BE34" s="8">
        <v>5.6140119889645703</v>
      </c>
      <c r="BF34" s="53">
        <f t="shared" si="112"/>
        <v>512.99264017789346</v>
      </c>
      <c r="BG34" s="53">
        <f t="shared" si="66"/>
        <v>1093.8438571428551</v>
      </c>
      <c r="BH34" s="53">
        <f t="shared" si="17"/>
        <v>549.06014025158402</v>
      </c>
      <c r="BI34" s="53">
        <f t="shared" si="18"/>
        <v>1112.7135345959277</v>
      </c>
      <c r="BJ34" s="45">
        <f t="shared" si="19"/>
        <v>558.64208534961165</v>
      </c>
      <c r="BK34" s="8" t="s">
        <v>34</v>
      </c>
      <c r="BL34" s="8"/>
      <c r="BM34" s="8"/>
      <c r="BN34" s="44">
        <f t="shared" si="86"/>
        <v>5.5185911550658523E-2</v>
      </c>
      <c r="BO34" s="87">
        <f t="shared" si="87"/>
        <v>2.7706630814784052E-2</v>
      </c>
      <c r="BP34" s="55">
        <v>306.35000000000002</v>
      </c>
      <c r="BQ34" s="56">
        <v>20.852069244292299</v>
      </c>
      <c r="BR34" s="56">
        <f t="shared" si="113"/>
        <v>63.880314129889463</v>
      </c>
      <c r="BS34" s="56">
        <f t="shared" si="67"/>
        <v>85.076428571428607</v>
      </c>
      <c r="BT34" s="56">
        <f t="shared" si="21"/>
        <v>69.50275259643702</v>
      </c>
      <c r="BU34" s="56">
        <f t="shared" si="22"/>
        <v>85.046082900842492</v>
      </c>
      <c r="BV34" s="56">
        <f t="shared" si="23"/>
        <v>69.483138304705093</v>
      </c>
      <c r="BW34" s="56" t="s">
        <v>34</v>
      </c>
      <c r="BX34" s="56"/>
      <c r="BY34" s="56"/>
      <c r="BZ34" s="56">
        <f t="shared" si="89"/>
        <v>9.6373867258394135E-4</v>
      </c>
      <c r="CA34" s="58">
        <f t="shared" si="90"/>
        <v>7.8738365506156207E-4</v>
      </c>
      <c r="CB34" s="52">
        <v>2600.134</v>
      </c>
      <c r="CC34" s="8">
        <v>5.9217951055572602</v>
      </c>
      <c r="CD34" s="53">
        <f t="shared" si="114"/>
        <v>153.9746079499302</v>
      </c>
      <c r="CE34" s="53">
        <f t="shared" si="68"/>
        <v>1903.5330408163265</v>
      </c>
      <c r="CF34" s="53">
        <f t="shared" si="25"/>
        <v>165.06496054690791</v>
      </c>
      <c r="CG34" s="53">
        <f t="shared" si="26"/>
        <v>1902.8540750019836</v>
      </c>
      <c r="CH34" s="45">
        <f t="shared" si="27"/>
        <v>166.09368249320107</v>
      </c>
      <c r="CI34" s="8">
        <v>4.59656429605532E-2</v>
      </c>
      <c r="CJ34" s="8"/>
      <c r="CK34" s="8"/>
      <c r="CL34" s="44">
        <f t="shared" si="92"/>
        <v>8.8287202477705357E-2</v>
      </c>
      <c r="CM34" s="87">
        <f t="shared" si="93"/>
        <v>7.7094142105136355E-3</v>
      </c>
      <c r="CN34" s="55">
        <v>2102203.85</v>
      </c>
      <c r="CO34" s="56">
        <v>0.670595878948542</v>
      </c>
      <c r="CP34" s="56">
        <f t="shared" si="115"/>
        <v>14097.29238519759</v>
      </c>
      <c r="CQ34" s="56">
        <f t="shared" si="69"/>
        <v>2101433.5043265307</v>
      </c>
      <c r="CR34" s="56">
        <f t="shared" si="29"/>
        <v>14097.466361245473</v>
      </c>
      <c r="CS34" s="56">
        <f t="shared" si="30"/>
        <v>2100683.9499558113</v>
      </c>
      <c r="CT34" s="56">
        <f t="shared" si="31"/>
        <v>25248.145965849326</v>
      </c>
      <c r="CU34" s="56">
        <v>17.658848568586301</v>
      </c>
      <c r="CV34" s="56"/>
      <c r="CW34" s="56"/>
      <c r="CX34" s="56">
        <f t="shared" si="95"/>
        <v>17.953029227893438</v>
      </c>
      <c r="CY34" s="58">
        <f t="shared" si="96"/>
        <v>0.21942875331550446</v>
      </c>
      <c r="CZ34" s="52">
        <v>172.196</v>
      </c>
      <c r="DA34" s="8">
        <v>21.371010255076801</v>
      </c>
      <c r="DB34" s="53">
        <f t="shared" si="116"/>
        <v>36.800024818832043</v>
      </c>
      <c r="DC34" s="53">
        <f t="shared" si="70"/>
        <v>81.234530612244896</v>
      </c>
      <c r="DD34" s="53">
        <f t="shared" si="33"/>
        <v>37.289315566990432</v>
      </c>
      <c r="DE34" s="53">
        <f t="shared" si="34"/>
        <v>81.205555297371319</v>
      </c>
      <c r="DF34" s="45">
        <f t="shared" si="35"/>
        <v>37.284810785645156</v>
      </c>
      <c r="DG34" s="8" t="s">
        <v>34</v>
      </c>
      <c r="DH34" s="8"/>
      <c r="DI34" s="8"/>
      <c r="DJ34" s="44">
        <f t="shared" si="98"/>
        <v>6.2771945717863523E-4</v>
      </c>
      <c r="DK34" s="87">
        <f t="shared" si="99"/>
        <v>2.8821607944525278E-4</v>
      </c>
      <c r="DL34" s="55">
        <v>14.015000000000001</v>
      </c>
      <c r="DM34" s="56">
        <v>107.544970025534</v>
      </c>
      <c r="DN34" s="56">
        <f t="shared" si="117"/>
        <v>15.072427549078592</v>
      </c>
      <c r="DO34" s="56">
        <f t="shared" si="71"/>
        <v>4.2081632653061245</v>
      </c>
      <c r="DP34" s="56">
        <f t="shared" si="37"/>
        <v>21.829296676770014</v>
      </c>
      <c r="DQ34" s="56">
        <f t="shared" si="38"/>
        <v>4.2066622674578857</v>
      </c>
      <c r="DR34" s="56">
        <f t="shared" si="39"/>
        <v>21.821550771909415</v>
      </c>
      <c r="DS34" s="56">
        <v>1.0657573338351801E-4</v>
      </c>
      <c r="DT34" s="56"/>
      <c r="DU34" s="56"/>
      <c r="DV34" s="56">
        <f t="shared" si="101"/>
        <v>5.8357780748264329E-5</v>
      </c>
      <c r="DW34" s="58">
        <f t="shared" si="102"/>
        <v>3.0272395044699224E-4</v>
      </c>
      <c r="DX34" s="52">
        <v>1095.2850000000001</v>
      </c>
      <c r="DY34" s="8">
        <v>8.7165178970366508</v>
      </c>
      <c r="DZ34" s="53">
        <f t="shared" si="118"/>
        <v>95.470713048557883</v>
      </c>
      <c r="EA34" s="53">
        <f t="shared" si="72"/>
        <v>413.54775510204092</v>
      </c>
      <c r="EB34" s="53">
        <f t="shared" si="41"/>
        <v>99.486508985396753</v>
      </c>
      <c r="EC34" s="53">
        <f t="shared" si="42"/>
        <v>413.40024792339369</v>
      </c>
      <c r="ED34" s="45">
        <f t="shared" si="43"/>
        <v>99.53643805302066</v>
      </c>
      <c r="EE34" s="8" t="s">
        <v>34</v>
      </c>
      <c r="EF34" s="8"/>
      <c r="EG34" s="8"/>
      <c r="EH34" s="44">
        <f t="shared" si="104"/>
        <v>7.8748904282877497E-3</v>
      </c>
      <c r="EI34" s="87">
        <f t="shared" si="105"/>
        <v>1.8961572343202361E-3</v>
      </c>
      <c r="EJ34" s="55">
        <v>159.185</v>
      </c>
      <c r="EK34" s="56">
        <v>28.040934339778399</v>
      </c>
      <c r="EL34" s="56">
        <f t="shared" si="119"/>
        <v>44.636961328776245</v>
      </c>
      <c r="EM34" s="56">
        <f t="shared" si="73"/>
        <v>142.51344897959183</v>
      </c>
      <c r="EN34" s="56">
        <f t="shared" si="45"/>
        <v>44.765280058919622</v>
      </c>
      <c r="EO34" s="56">
        <f t="shared" si="46"/>
        <v>142.46261626071254</v>
      </c>
      <c r="EP34" s="56">
        <f t="shared" si="47"/>
        <v>44.771860055535491</v>
      </c>
      <c r="EQ34" s="56" t="s">
        <v>34</v>
      </c>
      <c r="ER34" s="56"/>
      <c r="ES34" s="56"/>
      <c r="ET34" s="56">
        <f t="shared" si="107"/>
        <v>1.4475260243117371E-3</v>
      </c>
      <c r="EU34" s="58">
        <f t="shared" si="108"/>
        <v>4.549267146013401E-4</v>
      </c>
      <c r="EV34" s="59">
        <v>938619.45499999996</v>
      </c>
      <c r="EW34" s="8">
        <v>0.50128429361045901</v>
      </c>
      <c r="EX34" s="53">
        <f t="shared" si="48"/>
        <v>100.06582843226248</v>
      </c>
      <c r="EY34" s="56">
        <v>794567.55900000001</v>
      </c>
      <c r="EZ34" s="56">
        <v>0.58111419426599498</v>
      </c>
      <c r="FA34" s="57">
        <f t="shared" si="49"/>
        <v>99.010315357165766</v>
      </c>
      <c r="FB34" s="8">
        <v>212585.75</v>
      </c>
      <c r="FC34" s="8">
        <v>0.924921636712564</v>
      </c>
      <c r="FD34" s="53">
        <f t="shared" si="50"/>
        <v>99.71788267126071</v>
      </c>
      <c r="FE34" s="56">
        <v>42398.705000000002</v>
      </c>
      <c r="FF34" s="56">
        <v>1.97184002438618</v>
      </c>
      <c r="FG34" s="57">
        <f t="shared" si="51"/>
        <v>96.354725758461555</v>
      </c>
      <c r="FH34" s="8">
        <v>351028.91800000001</v>
      </c>
      <c r="FI34" s="8">
        <v>1.05435475804037</v>
      </c>
      <c r="FJ34" s="53">
        <f t="shared" si="52"/>
        <v>98.273448085353365</v>
      </c>
      <c r="FK34" s="56">
        <v>71607.47</v>
      </c>
      <c r="FL34" s="56">
        <v>1.6705271293718</v>
      </c>
      <c r="FM34" s="89">
        <f t="shared" si="53"/>
        <v>97.533079129076881</v>
      </c>
      <c r="FN34" s="7"/>
      <c r="FO34" s="60">
        <f t="shared" si="54"/>
        <v>99.352386396292175</v>
      </c>
      <c r="FP34" s="61">
        <f t="shared" si="55"/>
        <v>0.95044593336938898</v>
      </c>
      <c r="FQ34" s="62">
        <f t="shared" si="56"/>
        <v>97.632706748234739</v>
      </c>
      <c r="FR34" s="63">
        <f t="shared" si="57"/>
        <v>1.3305950834347744</v>
      </c>
      <c r="FS34" s="64">
        <v>99.316948674702871</v>
      </c>
      <c r="FT34" s="65">
        <v>0.27979244768127037</v>
      </c>
      <c r="FU34" s="7"/>
      <c r="FV34" s="66">
        <f t="shared" si="58"/>
        <v>0.99964331282946794</v>
      </c>
      <c r="FW34" s="67">
        <f t="shared" si="59"/>
        <v>9.9690395201055878E-3</v>
      </c>
      <c r="FX34" s="68">
        <f t="shared" si="60"/>
        <v>1.0172507961989754</v>
      </c>
      <c r="FY34" s="69">
        <f t="shared" si="61"/>
        <v>1.4156776529826037E-2</v>
      </c>
    </row>
    <row r="35" spans="1:181" x14ac:dyDescent="0.25">
      <c r="A35" s="37"/>
      <c r="B35" s="5" t="b">
        <v>0</v>
      </c>
      <c r="C35" s="5" t="s">
        <v>162</v>
      </c>
      <c r="D35" s="6">
        <v>43420.636215277802</v>
      </c>
      <c r="E35" s="2" t="s">
        <v>28</v>
      </c>
      <c r="F35" s="3" t="s">
        <v>158</v>
      </c>
      <c r="G35" s="38" t="s">
        <v>183</v>
      </c>
      <c r="H35" s="52">
        <v>2370.8580000000002</v>
      </c>
      <c r="I35" s="8">
        <v>12.6553513714898</v>
      </c>
      <c r="J35" s="53">
        <f t="shared" si="0"/>
        <v>300.04041041907567</v>
      </c>
      <c r="K35" s="53">
        <f t="shared" si="62"/>
        <v>-1282.6699999999996</v>
      </c>
      <c r="L35" s="53">
        <f t="shared" si="1"/>
        <v>386.10665448235829</v>
      </c>
      <c r="M35" s="53">
        <f t="shared" si="2"/>
        <v>-1261.1100792268369</v>
      </c>
      <c r="N35" s="45">
        <f t="shared" si="3"/>
        <v>-379.72071673211752</v>
      </c>
      <c r="O35" s="8" t="s">
        <v>34</v>
      </c>
      <c r="P35" s="8"/>
      <c r="Q35" s="8"/>
      <c r="R35" s="44">
        <f t="shared" si="74"/>
        <v>-6.5744452050194813</v>
      </c>
      <c r="S35" s="87">
        <f t="shared" si="75"/>
        <v>-1.9796346107711904</v>
      </c>
      <c r="T35" s="55">
        <v>29068.260999999999</v>
      </c>
      <c r="U35" s="56">
        <v>2.49248342345027</v>
      </c>
      <c r="V35" s="56">
        <f t="shared" si="109"/>
        <v>724.52158691025966</v>
      </c>
      <c r="W35" s="56">
        <f t="shared" si="63"/>
        <v>-23011.627</v>
      </c>
      <c r="X35" s="56">
        <f t="shared" si="5"/>
        <v>1038.1014786754079</v>
      </c>
      <c r="Y35" s="56">
        <f t="shared" si="6"/>
        <v>-22624.833159821643</v>
      </c>
      <c r="Z35" s="56">
        <f t="shared" si="7"/>
        <v>-1033.027171233942</v>
      </c>
      <c r="AA35" s="56" t="s">
        <v>34</v>
      </c>
      <c r="AB35" s="56"/>
      <c r="AC35" s="56"/>
      <c r="AD35" s="56">
        <f t="shared" si="77"/>
        <v>-8.8157859880851159</v>
      </c>
      <c r="AE35" s="58">
        <f t="shared" si="78"/>
        <v>-0.40310932406582795</v>
      </c>
      <c r="AF35" s="52">
        <v>4396991.2580000004</v>
      </c>
      <c r="AG35" s="8">
        <v>0.61772584988203805</v>
      </c>
      <c r="AH35" s="53">
        <f t="shared" si="110"/>
        <v>27161.351617719418</v>
      </c>
      <c r="AI35" s="53">
        <f t="shared" si="64"/>
        <v>-60556.584999999963</v>
      </c>
      <c r="AJ35" s="53">
        <f t="shared" si="9"/>
        <v>40385.259961350195</v>
      </c>
      <c r="AK35" s="53">
        <f t="shared" si="10"/>
        <v>-59538.711989098258</v>
      </c>
      <c r="AL35" s="45">
        <f t="shared" si="11"/>
        <v>-39708.655341188271</v>
      </c>
      <c r="AM35" s="8" t="s">
        <v>34</v>
      </c>
      <c r="AN35" s="8"/>
      <c r="AO35" s="8"/>
      <c r="AP35" s="44">
        <f t="shared" si="80"/>
        <v>-0.88133686609574802</v>
      </c>
      <c r="AQ35" s="87">
        <f t="shared" si="81"/>
        <v>-0.58780143122529949</v>
      </c>
      <c r="AR35" s="55">
        <v>26620.787</v>
      </c>
      <c r="AS35" s="56">
        <v>2.5492251706848701</v>
      </c>
      <c r="AT35" s="56">
        <f t="shared" si="111"/>
        <v>678.62380283840571</v>
      </c>
      <c r="AU35" s="56">
        <f t="shared" si="65"/>
        <v>-132835.367</v>
      </c>
      <c r="AV35" s="56">
        <f t="shared" si="13"/>
        <v>2229.0272179883295</v>
      </c>
      <c r="AW35" s="56">
        <f t="shared" si="14"/>
        <v>-132076.24049280025</v>
      </c>
      <c r="AX35" s="56">
        <f t="shared" si="15"/>
        <v>-2403.7461823245148</v>
      </c>
      <c r="AY35" s="56" t="s">
        <v>34</v>
      </c>
      <c r="AZ35" s="56"/>
      <c r="BA35" s="56"/>
      <c r="BB35" s="56">
        <f t="shared" si="83"/>
        <v>-2.9078872851783411</v>
      </c>
      <c r="BC35" s="58">
        <f t="shared" si="84"/>
        <v>-5.3404305793498433E-2</v>
      </c>
      <c r="BD35" s="52">
        <v>10348.755999999999</v>
      </c>
      <c r="BE35" s="8">
        <v>3.9959804042148299</v>
      </c>
      <c r="BF35" s="53">
        <f t="shared" si="112"/>
        <v>413.53426184000648</v>
      </c>
      <c r="BG35" s="53">
        <f t="shared" si="66"/>
        <v>2304.8808571428553</v>
      </c>
      <c r="BH35" s="53">
        <f t="shared" si="17"/>
        <v>457.51084626701737</v>
      </c>
      <c r="BI35" s="53">
        <f t="shared" si="18"/>
        <v>2291.7089422070203</v>
      </c>
      <c r="BJ35" s="45">
        <f t="shared" si="19"/>
        <v>455.18277587433505</v>
      </c>
      <c r="BK35" s="8" t="s">
        <v>34</v>
      </c>
      <c r="BL35" s="8"/>
      <c r="BM35" s="8"/>
      <c r="BN35" s="44">
        <f t="shared" si="86"/>
        <v>0.11365912523964788</v>
      </c>
      <c r="BO35" s="87">
        <f t="shared" si="87"/>
        <v>2.257688418775132E-2</v>
      </c>
      <c r="BP35" s="55">
        <v>282.322</v>
      </c>
      <c r="BQ35" s="56">
        <v>16.865680534761299</v>
      </c>
      <c r="BR35" s="56">
        <f t="shared" si="113"/>
        <v>47.615526599348797</v>
      </c>
      <c r="BS35" s="56">
        <f t="shared" si="67"/>
        <v>61.048428571428587</v>
      </c>
      <c r="BT35" s="56">
        <f t="shared" si="21"/>
        <v>54.928830849395204</v>
      </c>
      <c r="BU35" s="56">
        <f t="shared" si="22"/>
        <v>60.022288345707175</v>
      </c>
      <c r="BV35" s="56">
        <f t="shared" si="23"/>
        <v>54.007208610005499</v>
      </c>
      <c r="BW35" s="56" t="s">
        <v>34</v>
      </c>
      <c r="BX35" s="56"/>
      <c r="BY35" s="56"/>
      <c r="BZ35" s="56">
        <f t="shared" si="89"/>
        <v>6.8017007394904211E-4</v>
      </c>
      <c r="CA35" s="58">
        <f t="shared" si="90"/>
        <v>6.1200976244578148E-4</v>
      </c>
      <c r="CB35" s="52">
        <v>2676.24</v>
      </c>
      <c r="CC35" s="8">
        <v>9.2031501733564607</v>
      </c>
      <c r="CD35" s="53">
        <f t="shared" si="114"/>
        <v>246.29838619943493</v>
      </c>
      <c r="CE35" s="53">
        <f t="shared" si="68"/>
        <v>1979.6390408163263</v>
      </c>
      <c r="CF35" s="53">
        <f t="shared" si="25"/>
        <v>253.37947105372123</v>
      </c>
      <c r="CG35" s="53">
        <f t="shared" si="26"/>
        <v>1946.3640278516045</v>
      </c>
      <c r="CH35" s="45">
        <f t="shared" si="27"/>
        <v>249.49771605256737</v>
      </c>
      <c r="CI35" s="8">
        <v>4.9480639080234902E-2</v>
      </c>
      <c r="CJ35" s="8"/>
      <c r="CK35" s="8"/>
      <c r="CL35" s="44">
        <f t="shared" si="92"/>
        <v>9.0305944780383451E-2</v>
      </c>
      <c r="CM35" s="87">
        <f t="shared" si="93"/>
        <v>1.1578184530738297E-2</v>
      </c>
      <c r="CN35" s="55">
        <v>1003759.2879999999</v>
      </c>
      <c r="CO35" s="56">
        <v>0.66117757864298998</v>
      </c>
      <c r="CP35" s="56">
        <f t="shared" si="115"/>
        <v>6636.6313558025158</v>
      </c>
      <c r="CQ35" s="56">
        <f t="shared" si="69"/>
        <v>1002988.9423265306</v>
      </c>
      <c r="CR35" s="56">
        <f t="shared" si="29"/>
        <v>6637.0009014251946</v>
      </c>
      <c r="CS35" s="56">
        <f t="shared" si="30"/>
        <v>986130.0759517668</v>
      </c>
      <c r="CT35" s="56">
        <f t="shared" si="31"/>
        <v>9532.1218740321819</v>
      </c>
      <c r="CU35" s="56">
        <v>8.4115662119221195</v>
      </c>
      <c r="CV35" s="56"/>
      <c r="CW35" s="56"/>
      <c r="CX35" s="56">
        <f t="shared" si="95"/>
        <v>8.427741867804178</v>
      </c>
      <c r="CY35" s="58">
        <f t="shared" si="96"/>
        <v>8.3585688951251444E-2</v>
      </c>
      <c r="CZ35" s="52">
        <v>189.21700000000001</v>
      </c>
      <c r="DA35" s="8">
        <v>24.239865203909201</v>
      </c>
      <c r="DB35" s="53">
        <f t="shared" si="116"/>
        <v>45.865945742880875</v>
      </c>
      <c r="DC35" s="53">
        <f t="shared" si="70"/>
        <v>98.255530612244911</v>
      </c>
      <c r="DD35" s="53">
        <f t="shared" si="33"/>
        <v>46.259444524084302</v>
      </c>
      <c r="DE35" s="53">
        <f t="shared" si="34"/>
        <v>96.603990110381559</v>
      </c>
      <c r="DF35" s="45">
        <f t="shared" si="35"/>
        <v>45.48698006468188</v>
      </c>
      <c r="DG35" s="8" t="s">
        <v>34</v>
      </c>
      <c r="DH35" s="8"/>
      <c r="DI35" s="8"/>
      <c r="DJ35" s="44">
        <f t="shared" si="98"/>
        <v>7.4674945588780331E-4</v>
      </c>
      <c r="DK35" s="87">
        <f t="shared" si="99"/>
        <v>3.5161958094497551E-4</v>
      </c>
      <c r="DL35" s="55">
        <v>71.08</v>
      </c>
      <c r="DM35" s="56">
        <v>34.788787305224098</v>
      </c>
      <c r="DN35" s="56">
        <f t="shared" si="117"/>
        <v>24.72787001655329</v>
      </c>
      <c r="DO35" s="56">
        <f t="shared" si="71"/>
        <v>61.273163265306124</v>
      </c>
      <c r="DP35" s="56">
        <f t="shared" si="37"/>
        <v>29.339524139559153</v>
      </c>
      <c r="DQ35" s="56">
        <f t="shared" si="38"/>
        <v>60.243245558085199</v>
      </c>
      <c r="DR35" s="56">
        <f t="shared" si="39"/>
        <v>28.849490030251861</v>
      </c>
      <c r="DS35" s="56">
        <v>8.6593947736284601E-4</v>
      </c>
      <c r="DT35" s="56"/>
      <c r="DU35" s="56"/>
      <c r="DV35" s="56">
        <f t="shared" si="101"/>
        <v>8.3573671769165416E-4</v>
      </c>
      <c r="DW35" s="58">
        <f t="shared" si="102"/>
        <v>4.0022575773135394E-4</v>
      </c>
      <c r="DX35" s="52">
        <v>1366.627</v>
      </c>
      <c r="DY35" s="8">
        <v>8.1230973008330807</v>
      </c>
      <c r="DZ35" s="53">
        <f t="shared" si="118"/>
        <v>111.01244094945611</v>
      </c>
      <c r="EA35" s="53">
        <f t="shared" si="72"/>
        <v>684.88975510204079</v>
      </c>
      <c r="EB35" s="53">
        <f t="shared" si="41"/>
        <v>114.48436777856543</v>
      </c>
      <c r="EC35" s="53">
        <f t="shared" si="42"/>
        <v>673.37769911074861</v>
      </c>
      <c r="ED35" s="45">
        <f t="shared" si="43"/>
        <v>112.65999881460922</v>
      </c>
      <c r="EE35" s="8" t="s">
        <v>34</v>
      </c>
      <c r="EF35" s="8"/>
      <c r="EG35" s="8"/>
      <c r="EH35" s="44">
        <f t="shared" si="104"/>
        <v>1.2827219199762813E-2</v>
      </c>
      <c r="EI35" s="87">
        <f t="shared" si="105"/>
        <v>2.1462572268329356E-3</v>
      </c>
      <c r="EJ35" s="55">
        <v>129.15</v>
      </c>
      <c r="EK35" s="56">
        <v>39.433622740556999</v>
      </c>
      <c r="EL35" s="56">
        <f t="shared" si="119"/>
        <v>50.928523769429368</v>
      </c>
      <c r="EM35" s="56">
        <f t="shared" si="73"/>
        <v>112.47844897959185</v>
      </c>
      <c r="EN35" s="56">
        <f t="shared" si="45"/>
        <v>51.041027766103745</v>
      </c>
      <c r="EO35" s="56">
        <f t="shared" si="46"/>
        <v>110.58784075714318</v>
      </c>
      <c r="EP35" s="56">
        <f t="shared" si="47"/>
        <v>50.189147423759245</v>
      </c>
      <c r="EQ35" s="56" t="s">
        <v>34</v>
      </c>
      <c r="ER35" s="56"/>
      <c r="ES35" s="56"/>
      <c r="ET35" s="56">
        <f t="shared" si="107"/>
        <v>1.1236546237186611E-3</v>
      </c>
      <c r="EU35" s="58">
        <f t="shared" si="108"/>
        <v>5.0996512873881196E-4</v>
      </c>
      <c r="EV35" s="59">
        <v>968949.88600000006</v>
      </c>
      <c r="EW35" s="8">
        <v>0.58292536666366102</v>
      </c>
      <c r="EX35" s="53">
        <f t="shared" si="48"/>
        <v>103.29934302494968</v>
      </c>
      <c r="EY35" s="56">
        <v>825052.61800000002</v>
      </c>
      <c r="EZ35" s="56">
        <v>0.55163890070545896</v>
      </c>
      <c r="FA35" s="57">
        <f t="shared" si="49"/>
        <v>102.80902985423197</v>
      </c>
      <c r="FB35" s="8">
        <v>219771.625</v>
      </c>
      <c r="FC35" s="8">
        <v>1.1035808222905801</v>
      </c>
      <c r="FD35" s="53">
        <f t="shared" si="50"/>
        <v>103.08857068840366</v>
      </c>
      <c r="FE35" s="56">
        <v>44390.190999999999</v>
      </c>
      <c r="FF35" s="56">
        <v>1.82771944746389</v>
      </c>
      <c r="FG35" s="57">
        <f t="shared" si="51"/>
        <v>100.88055001139134</v>
      </c>
      <c r="FH35" s="8">
        <v>364530.49099999998</v>
      </c>
      <c r="FI35" s="8">
        <v>1.1239648155855</v>
      </c>
      <c r="FJ35" s="53">
        <f t="shared" si="52"/>
        <v>102.05332508479221</v>
      </c>
      <c r="FK35" s="56">
        <v>74380.577999999994</v>
      </c>
      <c r="FL35" s="56">
        <v>1.2347477664942601</v>
      </c>
      <c r="FM35" s="89">
        <f t="shared" si="53"/>
        <v>101.3101957064043</v>
      </c>
      <c r="FN35" s="7"/>
      <c r="FO35" s="60">
        <f t="shared" si="54"/>
        <v>102.81374626604851</v>
      </c>
      <c r="FP35" s="61">
        <f t="shared" si="55"/>
        <v>0.66692317709065851</v>
      </c>
      <c r="FQ35" s="62">
        <f t="shared" si="56"/>
        <v>101.66659185734254</v>
      </c>
      <c r="FR35" s="63">
        <f t="shared" si="57"/>
        <v>1.0124338439440608</v>
      </c>
      <c r="FS35" s="64">
        <v>101.08558842039214</v>
      </c>
      <c r="FT35" s="65">
        <v>0.27812658870702156</v>
      </c>
      <c r="FU35" s="7"/>
      <c r="FV35" s="66">
        <f t="shared" si="58"/>
        <v>0.98319137364001441</v>
      </c>
      <c r="FW35" s="67">
        <f t="shared" si="59"/>
        <v>6.9276713640908103E-3</v>
      </c>
      <c r="FX35" s="68">
        <f t="shared" si="60"/>
        <v>0.99428520789045771</v>
      </c>
      <c r="FY35" s="69">
        <f t="shared" si="61"/>
        <v>1.027243290848383E-2</v>
      </c>
    </row>
    <row r="36" spans="1:181" x14ac:dyDescent="0.25">
      <c r="A36" s="37"/>
      <c r="B36" s="5" t="b">
        <v>0</v>
      </c>
      <c r="C36" s="5" t="s">
        <v>152</v>
      </c>
      <c r="D36" s="6">
        <v>43420.643402777801</v>
      </c>
      <c r="E36" s="2" t="s">
        <v>28</v>
      </c>
      <c r="F36" s="3" t="s">
        <v>158</v>
      </c>
      <c r="G36" s="38" t="s">
        <v>37</v>
      </c>
      <c r="H36" s="52">
        <v>1506.7719999999999</v>
      </c>
      <c r="I36" s="8">
        <v>8.0980007151914108</v>
      </c>
      <c r="J36" s="53">
        <f t="shared" si="0"/>
        <v>122.01840733630392</v>
      </c>
      <c r="K36" s="53">
        <f t="shared" si="62"/>
        <v>-2146.7559999999999</v>
      </c>
      <c r="L36" s="53">
        <f t="shared" si="1"/>
        <v>271.92387258201524</v>
      </c>
      <c r="M36" s="53">
        <f t="shared" si="2"/>
        <v>-2168.6874119490885</v>
      </c>
      <c r="N36" s="45">
        <f t="shared" si="3"/>
        <v>-275.06622638546071</v>
      </c>
      <c r="O36" s="8" t="s">
        <v>34</v>
      </c>
      <c r="P36" s="8"/>
      <c r="Q36" s="8"/>
      <c r="R36" s="44">
        <f t="shared" si="74"/>
        <v>-11.305846168017352</v>
      </c>
      <c r="S36" s="87">
        <f t="shared" si="75"/>
        <v>-1.4342532254654012</v>
      </c>
      <c r="T36" s="55">
        <v>16526.36</v>
      </c>
      <c r="U36" s="56">
        <v>1.9840067687882801</v>
      </c>
      <c r="V36" s="56">
        <f t="shared" si="109"/>
        <v>327.88410103431886</v>
      </c>
      <c r="W36" s="56">
        <f t="shared" si="63"/>
        <v>-35553.527999999998</v>
      </c>
      <c r="X36" s="56">
        <f t="shared" si="5"/>
        <v>812.54608105644741</v>
      </c>
      <c r="Y36" s="56">
        <f t="shared" si="6"/>
        <v>-35916.74537021415</v>
      </c>
      <c r="Z36" s="56">
        <f t="shared" si="7"/>
        <v>-853.65844352569945</v>
      </c>
      <c r="AA36" s="56" t="s">
        <v>34</v>
      </c>
      <c r="AB36" s="56"/>
      <c r="AC36" s="56"/>
      <c r="AD36" s="56">
        <f t="shared" si="77"/>
        <v>-13.994991182284192</v>
      </c>
      <c r="AE36" s="58">
        <f t="shared" si="78"/>
        <v>-0.3344226578681217</v>
      </c>
      <c r="AF36" s="52">
        <v>4369139.25</v>
      </c>
      <c r="AG36" s="8">
        <v>0.66586206285117</v>
      </c>
      <c r="AH36" s="53">
        <f t="shared" si="110"/>
        <v>29092.440738890138</v>
      </c>
      <c r="AI36" s="53">
        <f t="shared" si="64"/>
        <v>-88408.593000000343</v>
      </c>
      <c r="AJ36" s="53">
        <f t="shared" si="9"/>
        <v>41708.516019996205</v>
      </c>
      <c r="AK36" s="53">
        <f t="shared" si="10"/>
        <v>-89311.781472710936</v>
      </c>
      <c r="AL36" s="45">
        <f t="shared" si="11"/>
        <v>-42138.644477427915</v>
      </c>
      <c r="AM36" s="8" t="s">
        <v>34</v>
      </c>
      <c r="AN36" s="8"/>
      <c r="AO36" s="8"/>
      <c r="AP36" s="44">
        <f t="shared" si="80"/>
        <v>-1.3220602690061569</v>
      </c>
      <c r="AQ36" s="87">
        <f t="shared" si="81"/>
        <v>-0.62377644471504112</v>
      </c>
      <c r="AR36" s="55">
        <v>21762.97</v>
      </c>
      <c r="AS36" s="56">
        <v>3.6324804140651898</v>
      </c>
      <c r="AT36" s="56">
        <f t="shared" si="111"/>
        <v>790.53562276888306</v>
      </c>
      <c r="AU36" s="56">
        <f t="shared" si="65"/>
        <v>-137693.18400000001</v>
      </c>
      <c r="AV36" s="56">
        <f t="shared" si="13"/>
        <v>2265.6077868025877</v>
      </c>
      <c r="AW36" s="56">
        <f t="shared" si="14"/>
        <v>-142115.51550940867</v>
      </c>
      <c r="AX36" s="56">
        <f t="shared" si="15"/>
        <v>-2515.5890496468228</v>
      </c>
      <c r="AY36" s="56" t="s">
        <v>34</v>
      </c>
      <c r="AZ36" s="56"/>
      <c r="BA36" s="56"/>
      <c r="BB36" s="56">
        <f t="shared" si="83"/>
        <v>-3.1289193198901071</v>
      </c>
      <c r="BC36" s="58">
        <f t="shared" si="84"/>
        <v>-5.59177962126019E-2</v>
      </c>
      <c r="BD36" s="52">
        <v>8433.5339999999997</v>
      </c>
      <c r="BE36" s="8">
        <v>4.8396132281873596</v>
      </c>
      <c r="BF36" s="53">
        <f t="shared" si="112"/>
        <v>408.15042706767855</v>
      </c>
      <c r="BG36" s="53">
        <f t="shared" si="66"/>
        <v>389.6588571428556</v>
      </c>
      <c r="BH36" s="53">
        <f t="shared" si="17"/>
        <v>452.65037264088465</v>
      </c>
      <c r="BI36" s="53">
        <f t="shared" si="18"/>
        <v>402.17364249245588</v>
      </c>
      <c r="BJ36" s="45">
        <f t="shared" si="19"/>
        <v>467.19564713381544</v>
      </c>
      <c r="BK36" s="8" t="s">
        <v>34</v>
      </c>
      <c r="BL36" s="8"/>
      <c r="BM36" s="8"/>
      <c r="BN36" s="44">
        <f t="shared" si="86"/>
        <v>1.9946121236544954E-2</v>
      </c>
      <c r="BO36" s="87">
        <f t="shared" si="87"/>
        <v>2.3170991199313502E-2</v>
      </c>
      <c r="BP36" s="55">
        <v>247.28299999999999</v>
      </c>
      <c r="BQ36" s="56">
        <v>20.292771864115199</v>
      </c>
      <c r="BR36" s="56">
        <f t="shared" si="113"/>
        <v>50.180575048739989</v>
      </c>
      <c r="BS36" s="56">
        <f t="shared" si="67"/>
        <v>26.009428571428572</v>
      </c>
      <c r="BT36" s="56">
        <f t="shared" si="21"/>
        <v>57.166670336572892</v>
      </c>
      <c r="BU36" s="56">
        <f t="shared" si="22"/>
        <v>26.275142743211667</v>
      </c>
      <c r="BV36" s="56">
        <f t="shared" si="23"/>
        <v>57.750943682433181</v>
      </c>
      <c r="BW36" s="56" t="s">
        <v>34</v>
      </c>
      <c r="BX36" s="56"/>
      <c r="BY36" s="56"/>
      <c r="BZ36" s="56">
        <f t="shared" si="89"/>
        <v>2.9774882423239205E-4</v>
      </c>
      <c r="CA36" s="58">
        <f t="shared" si="90"/>
        <v>6.5443170681809323E-4</v>
      </c>
      <c r="CB36" s="52">
        <v>2552.0650000000001</v>
      </c>
      <c r="CC36" s="8">
        <v>7.22562425162387</v>
      </c>
      <c r="CD36" s="53">
        <f t="shared" si="114"/>
        <v>184.40262755720474</v>
      </c>
      <c r="CE36" s="53">
        <f t="shared" si="68"/>
        <v>1855.4640408163266</v>
      </c>
      <c r="CF36" s="53">
        <f t="shared" si="25"/>
        <v>193.75910393325708</v>
      </c>
      <c r="CG36" s="53">
        <f t="shared" si="26"/>
        <v>1874.4195933969941</v>
      </c>
      <c r="CH36" s="45">
        <f t="shared" si="27"/>
        <v>196.12043493382754</v>
      </c>
      <c r="CI36" s="8">
        <v>4.3745550609398498E-2</v>
      </c>
      <c r="CJ36" s="8"/>
      <c r="CK36" s="8"/>
      <c r="CL36" s="44">
        <f t="shared" si="92"/>
        <v>8.6967920632719062E-2</v>
      </c>
      <c r="CM36" s="87">
        <f t="shared" si="93"/>
        <v>9.1020165112590968E-3</v>
      </c>
      <c r="CN36" s="55">
        <v>530395.84199999995</v>
      </c>
      <c r="CO36" s="56">
        <v>0.59029712045924998</v>
      </c>
      <c r="CP36" s="56">
        <f t="shared" si="115"/>
        <v>3130.911382361593</v>
      </c>
      <c r="CQ36" s="56">
        <f t="shared" si="69"/>
        <v>529625.49632653059</v>
      </c>
      <c r="CR36" s="56">
        <f t="shared" si="29"/>
        <v>3131.694636598384</v>
      </c>
      <c r="CS36" s="56">
        <f t="shared" si="30"/>
        <v>535036.18805799785</v>
      </c>
      <c r="CT36" s="56">
        <f t="shared" si="31"/>
        <v>4711.8090783672496</v>
      </c>
      <c r="CU36" s="56">
        <v>4.4265444876436399</v>
      </c>
      <c r="CV36" s="56"/>
      <c r="CW36" s="56"/>
      <c r="CX36" s="56">
        <f t="shared" si="95"/>
        <v>4.5725680545081433</v>
      </c>
      <c r="CY36" s="58">
        <f t="shared" si="96"/>
        <v>4.152858481666924E-2</v>
      </c>
      <c r="CZ36" s="52">
        <v>161.185</v>
      </c>
      <c r="DA36" s="8">
        <v>19.077513119147699</v>
      </c>
      <c r="DB36" s="53">
        <f t="shared" si="116"/>
        <v>30.750089521098218</v>
      </c>
      <c r="DC36" s="53">
        <f t="shared" si="70"/>
        <v>70.2235306122449</v>
      </c>
      <c r="DD36" s="53">
        <f t="shared" si="33"/>
        <v>31.333994867292219</v>
      </c>
      <c r="DE36" s="53">
        <f t="shared" si="34"/>
        <v>70.940939194485537</v>
      </c>
      <c r="DF36" s="45">
        <f t="shared" si="35"/>
        <v>31.657490720621041</v>
      </c>
      <c r="DG36" s="8" t="s">
        <v>34</v>
      </c>
      <c r="DH36" s="8"/>
      <c r="DI36" s="8"/>
      <c r="DJ36" s="44">
        <f t="shared" si="98"/>
        <v>5.4837390963997912E-4</v>
      </c>
      <c r="DK36" s="87">
        <f t="shared" si="99"/>
        <v>2.4471642912102438E-4</v>
      </c>
      <c r="DL36" s="55">
        <v>10.01</v>
      </c>
      <c r="DM36" s="56">
        <v>105.409255338946</v>
      </c>
      <c r="DN36" s="56">
        <f t="shared" si="117"/>
        <v>10.551466459428495</v>
      </c>
      <c r="DO36" s="56">
        <f t="shared" si="71"/>
        <v>0.20316326530612372</v>
      </c>
      <c r="DP36" s="56">
        <f t="shared" si="37"/>
        <v>18.991407678860025</v>
      </c>
      <c r="DQ36" s="56">
        <f t="shared" si="38"/>
        <v>0.20523879567117245</v>
      </c>
      <c r="DR36" s="56">
        <f t="shared" si="39"/>
        <v>19.185425296917742</v>
      </c>
      <c r="DS36" s="56">
        <v>5.3281213193607801E-5</v>
      </c>
      <c r="DT36" s="56"/>
      <c r="DU36" s="56"/>
      <c r="DV36" s="56">
        <f t="shared" si="101"/>
        <v>2.8472170755115205E-6</v>
      </c>
      <c r="DW36" s="58">
        <f t="shared" si="102"/>
        <v>2.6615372764567476E-4</v>
      </c>
      <c r="DX36" s="52">
        <v>1287.5160000000001</v>
      </c>
      <c r="DY36" s="8">
        <v>9.5038018167452307</v>
      </c>
      <c r="DZ36" s="53">
        <f t="shared" si="118"/>
        <v>122.36296899888553</v>
      </c>
      <c r="EA36" s="53">
        <f t="shared" si="72"/>
        <v>605.77875510204092</v>
      </c>
      <c r="EB36" s="53">
        <f t="shared" si="41"/>
        <v>125.52133126414638</v>
      </c>
      <c r="EC36" s="53">
        <f t="shared" si="42"/>
        <v>611.96743394032012</v>
      </c>
      <c r="ED36" s="45">
        <f t="shared" si="43"/>
        <v>126.86654482829266</v>
      </c>
      <c r="EE36" s="8" t="s">
        <v>34</v>
      </c>
      <c r="EF36" s="8"/>
      <c r="EG36" s="8"/>
      <c r="EH36" s="44">
        <f t="shared" si="104"/>
        <v>1.1657410734919235E-2</v>
      </c>
      <c r="EI36" s="87">
        <f t="shared" si="105"/>
        <v>2.4168283494453743E-3</v>
      </c>
      <c r="EJ36" s="55">
        <v>114.129</v>
      </c>
      <c r="EK36" s="56">
        <v>29.297543104903301</v>
      </c>
      <c r="EL36" s="56">
        <f t="shared" si="119"/>
        <v>33.436992970195092</v>
      </c>
      <c r="EM36" s="56">
        <f t="shared" si="73"/>
        <v>97.457448979591845</v>
      </c>
      <c r="EN36" s="56">
        <f t="shared" si="45"/>
        <v>33.608101418790632</v>
      </c>
      <c r="EO36" s="56">
        <f t="shared" si="46"/>
        <v>98.453081208442583</v>
      </c>
      <c r="EP36" s="56">
        <f t="shared" si="47"/>
        <v>33.95752339501113</v>
      </c>
      <c r="EQ36" s="56" t="s">
        <v>34</v>
      </c>
      <c r="ER36" s="56"/>
      <c r="ES36" s="56"/>
      <c r="ET36" s="56">
        <f t="shared" si="107"/>
        <v>1.0003564511414842E-3</v>
      </c>
      <c r="EU36" s="58">
        <f t="shared" si="108"/>
        <v>3.4504081544262631E-4</v>
      </c>
      <c r="EV36" s="59">
        <v>931704.65300000005</v>
      </c>
      <c r="EW36" s="8">
        <v>0.63598967583462696</v>
      </c>
      <c r="EX36" s="53">
        <f t="shared" si="48"/>
        <v>99.328644276437529</v>
      </c>
      <c r="EY36" s="56">
        <v>789285.80500000005</v>
      </c>
      <c r="EZ36" s="56">
        <v>1.2241832556058401</v>
      </c>
      <c r="FA36" s="57">
        <f t="shared" si="49"/>
        <v>98.352160964558649</v>
      </c>
      <c r="FB36" s="8">
        <v>210376.217</v>
      </c>
      <c r="FC36" s="8">
        <v>0.41852683971076898</v>
      </c>
      <c r="FD36" s="53">
        <f t="shared" si="50"/>
        <v>98.681454065616748</v>
      </c>
      <c r="FE36" s="56">
        <v>41902.885000000002</v>
      </c>
      <c r="FF36" s="56">
        <v>1.50793025626844</v>
      </c>
      <c r="FG36" s="57">
        <f t="shared" si="51"/>
        <v>95.2279319064899</v>
      </c>
      <c r="FH36" s="8">
        <v>350649.56599999999</v>
      </c>
      <c r="FI36" s="8">
        <v>1.1012678065483099</v>
      </c>
      <c r="FJ36" s="53">
        <f t="shared" si="52"/>
        <v>98.167245356272019</v>
      </c>
      <c r="FK36" s="56">
        <v>70711.305999999997</v>
      </c>
      <c r="FL36" s="56">
        <v>1.4932655657717699</v>
      </c>
      <c r="FM36" s="89">
        <f t="shared" si="53"/>
        <v>96.312457393319008</v>
      </c>
      <c r="FN36" s="7"/>
      <c r="FO36" s="60">
        <f t="shared" si="54"/>
        <v>98.725781232775432</v>
      </c>
      <c r="FP36" s="61">
        <f t="shared" si="55"/>
        <v>0.5819669546045021</v>
      </c>
      <c r="FQ36" s="62">
        <f t="shared" si="56"/>
        <v>96.630850088122529</v>
      </c>
      <c r="FR36" s="63">
        <f t="shared" si="57"/>
        <v>1.5862636076322458</v>
      </c>
      <c r="FS36" s="64">
        <v>99.734370834114188</v>
      </c>
      <c r="FT36" s="65">
        <v>0.2792992837563924</v>
      </c>
      <c r="FU36" s="7"/>
      <c r="FV36" s="66">
        <f t="shared" si="58"/>
        <v>1.010216071108728</v>
      </c>
      <c r="FW36" s="67">
        <f t="shared" si="59"/>
        <v>6.5928400123161195E-3</v>
      </c>
      <c r="FX36" s="68">
        <f t="shared" si="60"/>
        <v>1.0321172870068038</v>
      </c>
      <c r="FY36" s="69">
        <f t="shared" si="61"/>
        <v>1.7187706802277665E-2</v>
      </c>
    </row>
    <row r="37" spans="1:181" x14ac:dyDescent="0.25">
      <c r="A37" s="37"/>
      <c r="B37" s="5" t="b">
        <v>0</v>
      </c>
      <c r="C37" s="5" t="s">
        <v>106</v>
      </c>
      <c r="D37" s="6">
        <v>43420.650578703702</v>
      </c>
      <c r="E37" s="2" t="s">
        <v>28</v>
      </c>
      <c r="F37" s="3" t="s">
        <v>158</v>
      </c>
      <c r="G37" s="38" t="s">
        <v>42</v>
      </c>
      <c r="H37" s="52">
        <v>2695.2510000000002</v>
      </c>
      <c r="I37" s="8">
        <v>7.39517476166733</v>
      </c>
      <c r="J37" s="53">
        <f t="shared" si="0"/>
        <v>199.31852171558631</v>
      </c>
      <c r="K37" s="53">
        <f t="shared" si="62"/>
        <v>-958.27699999999959</v>
      </c>
      <c r="L37" s="53">
        <f t="shared" si="1"/>
        <v>314.29599719054414</v>
      </c>
      <c r="M37" s="53">
        <f t="shared" si="2"/>
        <v>-898.95848218437095</v>
      </c>
      <c r="N37" s="45">
        <f t="shared" si="3"/>
        <v>-294.9109539318614</v>
      </c>
      <c r="O37" s="8" t="s">
        <v>34</v>
      </c>
      <c r="P37" s="8"/>
      <c r="Q37" s="8"/>
      <c r="R37" s="44">
        <f t="shared" si="74"/>
        <v>-4.6864689927242775</v>
      </c>
      <c r="S37" s="87">
        <f t="shared" si="75"/>
        <v>-1.5374795364681144</v>
      </c>
      <c r="T37" s="55">
        <v>38091.108999999997</v>
      </c>
      <c r="U37" s="56">
        <v>1.8231930203712301</v>
      </c>
      <c r="V37" s="56">
        <f t="shared" si="109"/>
        <v>694.47444066999742</v>
      </c>
      <c r="W37" s="56">
        <f t="shared" si="63"/>
        <v>-13988.779000000002</v>
      </c>
      <c r="X37" s="56">
        <f t="shared" si="5"/>
        <v>1017.3582942469252</v>
      </c>
      <c r="Y37" s="56">
        <f t="shared" si="6"/>
        <v>-13122.856478296579</v>
      </c>
      <c r="Z37" s="56">
        <f t="shared" si="7"/>
        <v>-958.9975892164581</v>
      </c>
      <c r="AA37" s="56" t="s">
        <v>34</v>
      </c>
      <c r="AB37" s="56"/>
      <c r="AC37" s="56"/>
      <c r="AD37" s="56">
        <f t="shared" si="77"/>
        <v>-5.1133324806330185</v>
      </c>
      <c r="AE37" s="58">
        <f t="shared" si="78"/>
        <v>-0.37388793220135863</v>
      </c>
      <c r="AF37" s="52">
        <v>4423528.6849999996</v>
      </c>
      <c r="AG37" s="8">
        <v>0.46287325386478501</v>
      </c>
      <c r="AH37" s="53">
        <f t="shared" si="110"/>
        <v>20475.331159901634</v>
      </c>
      <c r="AI37" s="53">
        <f t="shared" si="64"/>
        <v>-34019.158000000753</v>
      </c>
      <c r="AJ37" s="53">
        <f t="shared" si="9"/>
        <v>36228.019357288693</v>
      </c>
      <c r="AK37" s="53">
        <f t="shared" si="10"/>
        <v>-31913.330530599182</v>
      </c>
      <c r="AL37" s="45">
        <f t="shared" si="11"/>
        <v>-33986.228975125865</v>
      </c>
      <c r="AM37" s="8" t="s">
        <v>34</v>
      </c>
      <c r="AN37" s="8"/>
      <c r="AO37" s="8"/>
      <c r="AP37" s="44">
        <f t="shared" si="80"/>
        <v>-0.47240515921248138</v>
      </c>
      <c r="AQ37" s="87">
        <f t="shared" si="81"/>
        <v>-0.50309110687953251</v>
      </c>
      <c r="AR37" s="55">
        <v>31739.757000000001</v>
      </c>
      <c r="AS37" s="56">
        <v>2.5983471016455399</v>
      </c>
      <c r="AT37" s="56">
        <f t="shared" si="111"/>
        <v>824.70905607883742</v>
      </c>
      <c r="AU37" s="56">
        <f t="shared" si="65"/>
        <v>-127716.39700000001</v>
      </c>
      <c r="AV37" s="56">
        <f t="shared" si="13"/>
        <v>2277.7570326820155</v>
      </c>
      <c r="AW37" s="56">
        <f t="shared" si="14"/>
        <v>-121871.82402393894</v>
      </c>
      <c r="AX37" s="56">
        <f t="shared" si="15"/>
        <v>-2342.1771311422081</v>
      </c>
      <c r="AY37" s="56" t="s">
        <v>34</v>
      </c>
      <c r="AZ37" s="56"/>
      <c r="BA37" s="56"/>
      <c r="BB37" s="56">
        <f t="shared" si="83"/>
        <v>-2.6832193752518481</v>
      </c>
      <c r="BC37" s="58">
        <f t="shared" si="84"/>
        <v>-5.1988179565309246E-2</v>
      </c>
      <c r="BD37" s="52">
        <v>12159.044</v>
      </c>
      <c r="BE37" s="8">
        <v>3.0071022535687502</v>
      </c>
      <c r="BF37" s="53">
        <f t="shared" si="112"/>
        <v>365.6348861364159</v>
      </c>
      <c r="BG37" s="53">
        <f t="shared" si="66"/>
        <v>4115.1688571428558</v>
      </c>
      <c r="BH37" s="53">
        <f t="shared" si="17"/>
        <v>414.72214637802159</v>
      </c>
      <c r="BI37" s="53">
        <f t="shared" si="18"/>
        <v>3926.8500096076777</v>
      </c>
      <c r="BJ37" s="45">
        <f t="shared" si="19"/>
        <v>396.74131767624851</v>
      </c>
      <c r="BK37" s="8" t="s">
        <v>34</v>
      </c>
      <c r="BL37" s="8"/>
      <c r="BM37" s="8"/>
      <c r="BN37" s="44">
        <f t="shared" si="86"/>
        <v>0.19475524523174517</v>
      </c>
      <c r="BO37" s="87">
        <f t="shared" si="87"/>
        <v>1.968253748295147E-2</v>
      </c>
      <c r="BP37" s="55">
        <v>292.33499999999998</v>
      </c>
      <c r="BQ37" s="56">
        <v>22.474459617082999</v>
      </c>
      <c r="BR37" s="56">
        <f t="shared" si="113"/>
        <v>65.700711521599573</v>
      </c>
      <c r="BS37" s="56">
        <f t="shared" si="67"/>
        <v>71.061428571428564</v>
      </c>
      <c r="BT37" s="56">
        <f t="shared" si="21"/>
        <v>71.179502524200217</v>
      </c>
      <c r="BU37" s="56">
        <f t="shared" si="22"/>
        <v>66.662639268629576</v>
      </c>
      <c r="BV37" s="56">
        <f t="shared" si="23"/>
        <v>66.775110553723962</v>
      </c>
      <c r="BW37" s="56" t="s">
        <v>34</v>
      </c>
      <c r="BX37" s="56"/>
      <c r="BY37" s="56"/>
      <c r="BZ37" s="56">
        <f t="shared" si="89"/>
        <v>7.5541825429628054E-4</v>
      </c>
      <c r="CA37" s="58">
        <f t="shared" si="90"/>
        <v>7.5669509052584696E-4</v>
      </c>
      <c r="CB37" s="52">
        <v>3383.1790000000001</v>
      </c>
      <c r="CC37" s="8">
        <v>5.1297730351839999</v>
      </c>
      <c r="CD37" s="53">
        <f t="shared" si="114"/>
        <v>173.5494040740077</v>
      </c>
      <c r="CE37" s="53">
        <f t="shared" si="68"/>
        <v>2686.5780408163264</v>
      </c>
      <c r="CF37" s="53">
        <f t="shared" si="25"/>
        <v>183.46023264310102</v>
      </c>
      <c r="CG37" s="53">
        <f t="shared" si="26"/>
        <v>2520.2755756864735</v>
      </c>
      <c r="CH37" s="45">
        <f t="shared" si="27"/>
        <v>173.0474557475263</v>
      </c>
      <c r="CI37" s="8">
        <v>8.2130993084539902E-2</v>
      </c>
      <c r="CJ37" s="8"/>
      <c r="CK37" s="8"/>
      <c r="CL37" s="44">
        <f t="shared" si="92"/>
        <v>0.11693386422709012</v>
      </c>
      <c r="CM37" s="87">
        <f t="shared" si="93"/>
        <v>8.0341852081849546E-3</v>
      </c>
      <c r="CN37" s="55">
        <v>312305.02399999998</v>
      </c>
      <c r="CO37" s="56">
        <v>0.42677912273299101</v>
      </c>
      <c r="CP37" s="56">
        <f t="shared" si="115"/>
        <v>1332.852641678257</v>
      </c>
      <c r="CQ37" s="56">
        <f t="shared" si="69"/>
        <v>311534.67832653061</v>
      </c>
      <c r="CR37" s="56">
        <f t="shared" si="29"/>
        <v>1334.6914913666053</v>
      </c>
      <c r="CS37" s="56">
        <f t="shared" si="30"/>
        <v>292250.30087982322</v>
      </c>
      <c r="CT37" s="56">
        <f t="shared" si="31"/>
        <v>2438.6918618336181</v>
      </c>
      <c r="CU37" s="56">
        <v>2.5905416130244201</v>
      </c>
      <c r="CV37" s="56"/>
      <c r="CW37" s="56"/>
      <c r="CX37" s="56">
        <f t="shared" si="95"/>
        <v>2.4976523449262733</v>
      </c>
      <c r="CY37" s="58">
        <f t="shared" si="96"/>
        <v>2.1566926047496788E-2</v>
      </c>
      <c r="CZ37" s="52">
        <v>257.298</v>
      </c>
      <c r="DA37" s="8">
        <v>21.317070740787798</v>
      </c>
      <c r="DB37" s="53">
        <f t="shared" si="116"/>
        <v>54.848396674632191</v>
      </c>
      <c r="DC37" s="53">
        <f t="shared" si="70"/>
        <v>166.3365306122449</v>
      </c>
      <c r="DD37" s="53">
        <f t="shared" si="33"/>
        <v>55.177874610805233</v>
      </c>
      <c r="DE37" s="53">
        <f t="shared" si="34"/>
        <v>156.04009601712022</v>
      </c>
      <c r="DF37" s="45">
        <f t="shared" si="35"/>
        <v>51.774355294986087</v>
      </c>
      <c r="DG37" s="8" t="s">
        <v>34</v>
      </c>
      <c r="DH37" s="8"/>
      <c r="DI37" s="8"/>
      <c r="DJ37" s="44">
        <f t="shared" si="98"/>
        <v>1.206190931288903E-3</v>
      </c>
      <c r="DK37" s="87">
        <f t="shared" si="99"/>
        <v>4.002274105356509E-4</v>
      </c>
      <c r="DL37" s="55">
        <v>10.01</v>
      </c>
      <c r="DM37" s="56">
        <v>124.721912892465</v>
      </c>
      <c r="DN37" s="56">
        <f t="shared" si="117"/>
        <v>12.484663480535746</v>
      </c>
      <c r="DO37" s="56">
        <f t="shared" si="71"/>
        <v>0.20316326530612372</v>
      </c>
      <c r="DP37" s="56">
        <f t="shared" si="37"/>
        <v>20.129752691040245</v>
      </c>
      <c r="DQ37" s="56">
        <f t="shared" si="38"/>
        <v>0.19058721081191946</v>
      </c>
      <c r="DR37" s="56">
        <f t="shared" si="39"/>
        <v>18.883696439696187</v>
      </c>
      <c r="DS37" s="56">
        <v>5.3281213193607801E-5</v>
      </c>
      <c r="DT37" s="56"/>
      <c r="DU37" s="56"/>
      <c r="DV37" s="56">
        <f t="shared" si="101"/>
        <v>2.6439599746395796E-6</v>
      </c>
      <c r="DW37" s="58">
        <f t="shared" si="102"/>
        <v>2.619679324893178E-4</v>
      </c>
      <c r="DX37" s="52">
        <v>3011.732</v>
      </c>
      <c r="DY37" s="8">
        <v>6.6925836742993603</v>
      </c>
      <c r="DZ37" s="53">
        <f t="shared" si="118"/>
        <v>201.5626841456496</v>
      </c>
      <c r="EA37" s="53">
        <f t="shared" si="72"/>
        <v>2329.9947551020409</v>
      </c>
      <c r="EB37" s="53">
        <f t="shared" si="41"/>
        <v>203.49551361172624</v>
      </c>
      <c r="EC37" s="53">
        <f t="shared" si="42"/>
        <v>2185.7652312891541</v>
      </c>
      <c r="ED37" s="45">
        <f t="shared" si="43"/>
        <v>191.53945785216439</v>
      </c>
      <c r="EE37" s="8" t="s">
        <v>34</v>
      </c>
      <c r="EF37" s="8"/>
      <c r="EG37" s="8"/>
      <c r="EH37" s="44">
        <f t="shared" si="104"/>
        <v>4.1636795780424299E-2</v>
      </c>
      <c r="EI37" s="87">
        <f t="shared" si="105"/>
        <v>3.6498196282756757E-3</v>
      </c>
      <c r="EJ37" s="55">
        <v>111.128</v>
      </c>
      <c r="EK37" s="56">
        <v>28.312980661131199</v>
      </c>
      <c r="EL37" s="56">
        <f t="shared" si="119"/>
        <v>31.463649149101879</v>
      </c>
      <c r="EM37" s="56">
        <f t="shared" si="73"/>
        <v>94.45644897959184</v>
      </c>
      <c r="EN37" s="56">
        <f t="shared" si="45"/>
        <v>31.645429367676783</v>
      </c>
      <c r="EO37" s="56">
        <f t="shared" si="46"/>
        <v>88.609479312578088</v>
      </c>
      <c r="EP37" s="56">
        <f t="shared" si="47"/>
        <v>29.693318748538577</v>
      </c>
      <c r="EQ37" s="56" t="s">
        <v>34</v>
      </c>
      <c r="ER37" s="56"/>
      <c r="ES37" s="56"/>
      <c r="ET37" s="56">
        <f t="shared" si="107"/>
        <v>9.0033814254077593E-4</v>
      </c>
      <c r="EU37" s="58">
        <f t="shared" si="108"/>
        <v>3.0171280166851574E-4</v>
      </c>
      <c r="EV37" s="59">
        <v>943076.69299999997</v>
      </c>
      <c r="EW37" s="8">
        <v>0.57668905795744996</v>
      </c>
      <c r="EX37" s="53">
        <f t="shared" si="48"/>
        <v>100.54101271553495</v>
      </c>
      <c r="EY37" s="56">
        <v>799429.48100000003</v>
      </c>
      <c r="EZ37" s="56">
        <v>0.89290242187076796</v>
      </c>
      <c r="FA37" s="57">
        <f t="shared" si="49"/>
        <v>99.616154879569351</v>
      </c>
      <c r="FB37" s="8">
        <v>212620.25700000001</v>
      </c>
      <c r="FC37" s="8">
        <v>0.68722773888102995</v>
      </c>
      <c r="FD37" s="53">
        <f t="shared" si="50"/>
        <v>99.734068915998847</v>
      </c>
      <c r="FE37" s="56">
        <v>43063.241000000002</v>
      </c>
      <c r="FF37" s="56">
        <v>2.0394263813876101</v>
      </c>
      <c r="FG37" s="57">
        <f t="shared" si="51"/>
        <v>97.864941318975141</v>
      </c>
      <c r="FH37" s="8">
        <v>354534.95500000002</v>
      </c>
      <c r="FI37" s="8">
        <v>0.65494513790300701</v>
      </c>
      <c r="FJ37" s="53">
        <f t="shared" si="52"/>
        <v>99.25499213325665</v>
      </c>
      <c r="FK37" s="56">
        <v>71203.61</v>
      </c>
      <c r="FL37" s="56">
        <v>1.3620286734204301</v>
      </c>
      <c r="FM37" s="89">
        <f t="shared" si="53"/>
        <v>96.983000913255708</v>
      </c>
      <c r="FN37" s="7"/>
      <c r="FO37" s="60">
        <f t="shared" si="54"/>
        <v>99.843357921596819</v>
      </c>
      <c r="FP37" s="61">
        <f t="shared" si="55"/>
        <v>0.64993868908482222</v>
      </c>
      <c r="FQ37" s="62">
        <f t="shared" si="56"/>
        <v>98.154699037266724</v>
      </c>
      <c r="FR37" s="63">
        <f t="shared" si="57"/>
        <v>1.3402778085383935</v>
      </c>
      <c r="FS37" s="64">
        <v>93.662932005453129</v>
      </c>
      <c r="FT37" s="65">
        <v>0.27945095330880726</v>
      </c>
      <c r="FU37" s="7"/>
      <c r="FV37" s="66">
        <f t="shared" si="58"/>
        <v>0.93809877747704618</v>
      </c>
      <c r="FW37" s="67">
        <f t="shared" si="59"/>
        <v>6.7174970260459287E-3</v>
      </c>
      <c r="FX37" s="68">
        <f t="shared" si="60"/>
        <v>0.95423788085674643</v>
      </c>
      <c r="FY37" s="69">
        <f t="shared" si="61"/>
        <v>1.3337294303416838E-2</v>
      </c>
    </row>
    <row r="38" spans="1:181" x14ac:dyDescent="0.25">
      <c r="A38" s="37"/>
      <c r="B38" s="5" t="b">
        <v>0</v>
      </c>
      <c r="C38" s="5" t="s">
        <v>129</v>
      </c>
      <c r="D38" s="6">
        <v>43420.6577777778</v>
      </c>
      <c r="E38" s="2" t="s">
        <v>28</v>
      </c>
      <c r="F38" s="3" t="s">
        <v>158</v>
      </c>
      <c r="G38" s="38" t="s">
        <v>131</v>
      </c>
      <c r="H38" s="52">
        <v>1073.259</v>
      </c>
      <c r="I38" s="8">
        <v>12.5067146658524</v>
      </c>
      <c r="J38" s="53">
        <f t="shared" si="0"/>
        <v>134.22944075558081</v>
      </c>
      <c r="K38" s="53">
        <f t="shared" si="62"/>
        <v>-2580.2689999999998</v>
      </c>
      <c r="L38" s="53">
        <f t="shared" si="1"/>
        <v>277.61780115235382</v>
      </c>
      <c r="M38" s="53">
        <f t="shared" si="2"/>
        <v>6772.5631026751444</v>
      </c>
      <c r="N38" s="45">
        <f t="shared" si="3"/>
        <v>731.72055343763316</v>
      </c>
      <c r="O38" s="8" t="s">
        <v>34</v>
      </c>
      <c r="P38" s="8"/>
      <c r="Q38" s="8"/>
      <c r="R38" s="44">
        <f t="shared" si="74"/>
        <v>35.306866346966657</v>
      </c>
      <c r="S38" s="87">
        <f t="shared" si="75"/>
        <v>3.8156188985329527</v>
      </c>
      <c r="T38" s="55">
        <v>11999.647000000001</v>
      </c>
      <c r="U38" s="56">
        <v>4.3114132125608</v>
      </c>
      <c r="V38" s="56">
        <f t="shared" si="109"/>
        <v>517.35436621865574</v>
      </c>
      <c r="W38" s="56">
        <f t="shared" si="63"/>
        <v>-40080.240999999995</v>
      </c>
      <c r="X38" s="56">
        <f t="shared" si="5"/>
        <v>905.74758645806753</v>
      </c>
      <c r="Y38" s="56">
        <f t="shared" si="6"/>
        <v>105200.64432930347</v>
      </c>
      <c r="Z38" s="56">
        <f t="shared" si="7"/>
        <v>2593.0910982296941</v>
      </c>
      <c r="AA38" s="56" t="s">
        <v>34</v>
      </c>
      <c r="AB38" s="56"/>
      <c r="AC38" s="56"/>
      <c r="AD38" s="56">
        <f t="shared" si="77"/>
        <v>40.991522883924354</v>
      </c>
      <c r="AE38" s="58">
        <f t="shared" si="78"/>
        <v>1.0154676581167006</v>
      </c>
      <c r="AF38" s="52">
        <v>4374360.7850000001</v>
      </c>
      <c r="AG38" s="8">
        <v>0.52129751925687795</v>
      </c>
      <c r="AH38" s="53">
        <f t="shared" si="110"/>
        <v>22803.434255550692</v>
      </c>
      <c r="AI38" s="53">
        <f t="shared" si="64"/>
        <v>-83187.058000000194</v>
      </c>
      <c r="AJ38" s="53">
        <f t="shared" si="9"/>
        <v>37592.909095887597</v>
      </c>
      <c r="AK38" s="53">
        <f t="shared" si="10"/>
        <v>218345.29641324162</v>
      </c>
      <c r="AL38" s="45">
        <f t="shared" si="11"/>
        <v>98695.421435118842</v>
      </c>
      <c r="AM38" s="8" t="s">
        <v>34</v>
      </c>
      <c r="AN38" s="8"/>
      <c r="AO38" s="8"/>
      <c r="AP38" s="44">
        <f t="shared" si="80"/>
        <v>3.2321115596660741</v>
      </c>
      <c r="AQ38" s="87">
        <f t="shared" si="81"/>
        <v>1.4609856304564965</v>
      </c>
      <c r="AR38" s="55">
        <v>26958.624</v>
      </c>
      <c r="AS38" s="56">
        <v>2.46615417305591</v>
      </c>
      <c r="AT38" s="56">
        <f t="shared" si="111"/>
        <v>664.84123077445213</v>
      </c>
      <c r="AU38" s="56">
        <f t="shared" si="65"/>
        <v>-132497.53</v>
      </c>
      <c r="AV38" s="56">
        <f t="shared" si="13"/>
        <v>2224.8698692039543</v>
      </c>
      <c r="AW38" s="56">
        <f t="shared" si="14"/>
        <v>353258.94644350314</v>
      </c>
      <c r="AX38" s="56">
        <f t="shared" si="15"/>
        <v>6875.8718015013528</v>
      </c>
      <c r="AY38" s="56" t="s">
        <v>34</v>
      </c>
      <c r="AZ38" s="56"/>
      <c r="BA38" s="56"/>
      <c r="BB38" s="56">
        <f t="shared" si="83"/>
        <v>7.7776078036878715</v>
      </c>
      <c r="BC38" s="58">
        <f t="shared" si="84"/>
        <v>0.15258952426466868</v>
      </c>
      <c r="BD38" s="52">
        <v>10687.39</v>
      </c>
      <c r="BE38" s="8">
        <v>14.2494172703147</v>
      </c>
      <c r="BF38" s="53">
        <f t="shared" si="112"/>
        <v>1522.890796405886</v>
      </c>
      <c r="BG38" s="53">
        <f t="shared" si="66"/>
        <v>2643.5148571428554</v>
      </c>
      <c r="BH38" s="53">
        <f t="shared" si="17"/>
        <v>1535.4158936633935</v>
      </c>
      <c r="BI38" s="53">
        <f t="shared" si="18"/>
        <v>-7048.0202411473847</v>
      </c>
      <c r="BJ38" s="45">
        <f t="shared" si="19"/>
        <v>-4094.2444972738181</v>
      </c>
      <c r="BK38" s="8" t="s">
        <v>34</v>
      </c>
      <c r="BL38" s="8"/>
      <c r="BM38" s="8"/>
      <c r="BN38" s="44">
        <f t="shared" si="86"/>
        <v>-0.34955216193757799</v>
      </c>
      <c r="BO38" s="87">
        <f t="shared" si="87"/>
        <v>-0.20305913006332207</v>
      </c>
      <c r="BP38" s="55">
        <v>214.24600000000001</v>
      </c>
      <c r="BQ38" s="56">
        <v>31.4786003617596</v>
      </c>
      <c r="BR38" s="56">
        <f t="shared" si="113"/>
        <v>67.441642131055474</v>
      </c>
      <c r="BS38" s="56">
        <f t="shared" si="67"/>
        <v>-7.0275714285714059</v>
      </c>
      <c r="BT38" s="56">
        <f t="shared" si="21"/>
        <v>72.789512833110336</v>
      </c>
      <c r="BU38" s="56">
        <f t="shared" si="22"/>
        <v>18.445623676661917</v>
      </c>
      <c r="BV38" s="56">
        <f t="shared" si="23"/>
        <v>191.05441776781254</v>
      </c>
      <c r="BW38" s="56" t="s">
        <v>34</v>
      </c>
      <c r="BX38" s="56"/>
      <c r="BY38" s="56"/>
      <c r="BZ38" s="56">
        <f t="shared" si="89"/>
        <v>2.0902503996398608E-4</v>
      </c>
      <c r="CA38" s="58">
        <f t="shared" si="90"/>
        <v>2.1650207741722789E-3</v>
      </c>
      <c r="CB38" s="52">
        <v>2597.1390000000001</v>
      </c>
      <c r="CC38" s="8">
        <v>7.2568653386459498</v>
      </c>
      <c r="CD38" s="53">
        <f t="shared" si="114"/>
        <v>188.47087988745605</v>
      </c>
      <c r="CE38" s="53">
        <f t="shared" si="68"/>
        <v>1900.5380408163267</v>
      </c>
      <c r="CF38" s="53">
        <f t="shared" si="25"/>
        <v>197.63484984326382</v>
      </c>
      <c r="CG38" s="53">
        <f t="shared" si="26"/>
        <v>-4988.4387288546905</v>
      </c>
      <c r="CH38" s="45">
        <f t="shared" si="27"/>
        <v>-521.06093986861515</v>
      </c>
      <c r="CI38" s="8">
        <v>4.5827317291375402E-2</v>
      </c>
      <c r="CJ38" s="8"/>
      <c r="CK38" s="8"/>
      <c r="CL38" s="44">
        <f t="shared" si="92"/>
        <v>-0.23144985518743055</v>
      </c>
      <c r="CM38" s="87">
        <f t="shared" si="93"/>
        <v>-2.4182639593512689E-2</v>
      </c>
      <c r="CN38" s="55">
        <v>185409.269</v>
      </c>
      <c r="CO38" s="56">
        <v>1.38741295299036</v>
      </c>
      <c r="CP38" s="56">
        <f t="shared" si="115"/>
        <v>2572.3922141507401</v>
      </c>
      <c r="CQ38" s="56">
        <f t="shared" si="69"/>
        <v>184638.92332653061</v>
      </c>
      <c r="CR38" s="56">
        <f t="shared" si="29"/>
        <v>2573.3454715838393</v>
      </c>
      <c r="CS38" s="56">
        <f t="shared" si="30"/>
        <v>-484631.16033209191</v>
      </c>
      <c r="CT38" s="56">
        <f t="shared" si="31"/>
        <v>-8269.0714391359852</v>
      </c>
      <c r="CU38" s="56">
        <v>1.5222666022122799</v>
      </c>
      <c r="CV38" s="56"/>
      <c r="CW38" s="56"/>
      <c r="CX38" s="56">
        <f t="shared" si="95"/>
        <v>-4.1417926701315437</v>
      </c>
      <c r="CY38" s="58">
        <f t="shared" si="96"/>
        <v>-7.1265620100694593E-2</v>
      </c>
      <c r="CZ38" s="52">
        <v>140.161</v>
      </c>
      <c r="DA38" s="8">
        <v>24.744910537327002</v>
      </c>
      <c r="DB38" s="53">
        <f t="shared" si="116"/>
        <v>34.682714058222899</v>
      </c>
      <c r="DC38" s="53">
        <f t="shared" si="70"/>
        <v>49.199530612244899</v>
      </c>
      <c r="DD38" s="53">
        <f t="shared" si="33"/>
        <v>35.201447175256774</v>
      </c>
      <c r="DE38" s="53">
        <f t="shared" si="34"/>
        <v>-129.13650696629929</v>
      </c>
      <c r="DF38" s="45">
        <f t="shared" si="35"/>
        <v>-92.403769511154707</v>
      </c>
      <c r="DG38" s="8" t="s">
        <v>34</v>
      </c>
      <c r="DH38" s="8"/>
      <c r="DI38" s="8"/>
      <c r="DJ38" s="44">
        <f t="shared" si="98"/>
        <v>-9.9822601739482783E-4</v>
      </c>
      <c r="DK38" s="87">
        <f t="shared" si="99"/>
        <v>-7.1428606659063032E-4</v>
      </c>
      <c r="DL38" s="55">
        <v>7.0069999999999997</v>
      </c>
      <c r="DM38" s="56">
        <v>135.52618543578799</v>
      </c>
      <c r="DN38" s="56">
        <f t="shared" si="117"/>
        <v>9.4963198134856643</v>
      </c>
      <c r="DO38" s="56">
        <f t="shared" si="71"/>
        <v>-2.7998367346938764</v>
      </c>
      <c r="DP38" s="56">
        <f t="shared" si="37"/>
        <v>18.426074220522924</v>
      </c>
      <c r="DQ38" s="56">
        <f t="shared" si="38"/>
        <v>7.3488736883256003</v>
      </c>
      <c r="DR38" s="56">
        <f t="shared" si="39"/>
        <v>48.363907008648745</v>
      </c>
      <c r="DS38" s="56">
        <v>1.3320303298401899E-5</v>
      </c>
      <c r="DT38" s="56"/>
      <c r="DU38" s="56"/>
      <c r="DV38" s="56">
        <f t="shared" si="101"/>
        <v>1.0194874990740803E-4</v>
      </c>
      <c r="DW38" s="58">
        <f t="shared" si="102"/>
        <v>6.7093821670161959E-4</v>
      </c>
      <c r="DX38" s="52">
        <v>1453.72</v>
      </c>
      <c r="DY38" s="8">
        <v>9.5691909833270206</v>
      </c>
      <c r="DZ38" s="53">
        <f t="shared" si="118"/>
        <v>139.10924316282157</v>
      </c>
      <c r="EA38" s="53">
        <f t="shared" si="72"/>
        <v>771.98275510204087</v>
      </c>
      <c r="EB38" s="53">
        <f t="shared" si="41"/>
        <v>141.89534859689508</v>
      </c>
      <c r="EC38" s="53">
        <f t="shared" si="42"/>
        <v>-2026.2623482689537</v>
      </c>
      <c r="ED38" s="45">
        <f t="shared" si="43"/>
        <v>-372.973586141385</v>
      </c>
      <c r="EE38" s="8" t="s">
        <v>34</v>
      </c>
      <c r="EF38" s="8"/>
      <c r="EG38" s="8"/>
      <c r="EH38" s="44">
        <f t="shared" si="104"/>
        <v>-3.8598414131913929E-2</v>
      </c>
      <c r="EI38" s="87">
        <f t="shared" si="105"/>
        <v>-7.105316969080038E-3</v>
      </c>
      <c r="EJ38" s="55">
        <v>99.113</v>
      </c>
      <c r="EK38" s="56">
        <v>41.905463376072603</v>
      </c>
      <c r="EL38" s="56">
        <f t="shared" si="119"/>
        <v>41.533761915926839</v>
      </c>
      <c r="EM38" s="56">
        <f t="shared" si="73"/>
        <v>82.44144897959184</v>
      </c>
      <c r="EN38" s="56">
        <f t="shared" si="45"/>
        <v>41.671637368547636</v>
      </c>
      <c r="EO38" s="56">
        <f t="shared" si="46"/>
        <v>-216.38825854601177</v>
      </c>
      <c r="EP38" s="56">
        <f t="shared" si="47"/>
        <v>-109.398399738482</v>
      </c>
      <c r="EQ38" s="56" t="s">
        <v>34</v>
      </c>
      <c r="ER38" s="56"/>
      <c r="ES38" s="56"/>
      <c r="ET38" s="56">
        <f t="shared" si="107"/>
        <v>-2.1986654732468833E-3</v>
      </c>
      <c r="EU38" s="58">
        <f t="shared" si="108"/>
        <v>-1.1115797387732244E-3</v>
      </c>
      <c r="EV38" s="59">
        <v>925824.429</v>
      </c>
      <c r="EW38" s="8">
        <v>0.77539133465769905</v>
      </c>
      <c r="EX38" s="53">
        <f t="shared" si="48"/>
        <v>98.70175604948588</v>
      </c>
      <c r="EY38" s="56">
        <v>789675.74399999995</v>
      </c>
      <c r="EZ38" s="56">
        <v>0.773964414352865</v>
      </c>
      <c r="FA38" s="57">
        <f t="shared" si="49"/>
        <v>98.400750896179616</v>
      </c>
      <c r="FB38" s="8">
        <v>207689.30799999999</v>
      </c>
      <c r="FC38" s="8">
        <v>0.91337126617617503</v>
      </c>
      <c r="FD38" s="53">
        <f t="shared" si="50"/>
        <v>97.421102059847982</v>
      </c>
      <c r="FE38" s="56">
        <v>41776.084000000003</v>
      </c>
      <c r="FF38" s="56">
        <v>1.34705950560266</v>
      </c>
      <c r="FG38" s="57">
        <f t="shared" si="51"/>
        <v>94.939765662240248</v>
      </c>
      <c r="FH38" s="8">
        <v>345885.82699999999</v>
      </c>
      <c r="FI38" s="8">
        <v>0.62474275406466895</v>
      </c>
      <c r="FJ38" s="53">
        <f t="shared" si="52"/>
        <v>96.833597234128774</v>
      </c>
      <c r="FK38" s="56">
        <v>69796.510999999999</v>
      </c>
      <c r="FL38" s="56">
        <v>2.2089989253795199</v>
      </c>
      <c r="FM38" s="89">
        <f t="shared" si="53"/>
        <v>95.066459271588357</v>
      </c>
      <c r="FN38" s="7"/>
      <c r="FO38" s="60">
        <f t="shared" si="54"/>
        <v>97.652151781154203</v>
      </c>
      <c r="FP38" s="61">
        <f t="shared" si="55"/>
        <v>0.95527080984183799</v>
      </c>
      <c r="FQ38" s="62">
        <f t="shared" si="56"/>
        <v>96.135658610002736</v>
      </c>
      <c r="FR38" s="63">
        <f t="shared" si="57"/>
        <v>1.962650023905409</v>
      </c>
      <c r="FS38" s="64">
        <v>-256.31256277925979</v>
      </c>
      <c r="FT38" s="65">
        <v>-0.27991362483102361</v>
      </c>
      <c r="FU38" s="7"/>
      <c r="FV38" s="66">
        <f t="shared" si="58"/>
        <v>-2.6247507925240141</v>
      </c>
      <c r="FW38" s="67">
        <f t="shared" si="59"/>
        <v>-2.5835824344371143E-2</v>
      </c>
      <c r="FX38" s="68">
        <f t="shared" si="60"/>
        <v>-2.6661549573301717</v>
      </c>
      <c r="FY38" s="69">
        <f t="shared" si="61"/>
        <v>-5.45084988029782E-2</v>
      </c>
    </row>
    <row r="39" spans="1:181" x14ac:dyDescent="0.25">
      <c r="A39" s="37"/>
      <c r="B39" s="5" t="b">
        <v>0</v>
      </c>
      <c r="C39" s="5" t="s">
        <v>86</v>
      </c>
      <c r="D39" s="6">
        <v>43420.664953703701</v>
      </c>
      <c r="E39" s="2" t="s">
        <v>28</v>
      </c>
      <c r="F39" s="3" t="s">
        <v>158</v>
      </c>
      <c r="G39" s="38" t="s">
        <v>62</v>
      </c>
      <c r="H39" s="52">
        <v>1076.2560000000001</v>
      </c>
      <c r="I39" s="8">
        <v>9.70943191478659</v>
      </c>
      <c r="J39" s="53">
        <f t="shared" si="0"/>
        <v>104.49834354880556</v>
      </c>
      <c r="K39" s="53">
        <f t="shared" si="62"/>
        <v>-2577.2719999999999</v>
      </c>
      <c r="L39" s="53">
        <f t="shared" si="1"/>
        <v>264.52599977234007</v>
      </c>
      <c r="M39" s="53">
        <f t="shared" si="2"/>
        <v>-2662.0250124988274</v>
      </c>
      <c r="N39" s="45">
        <f t="shared" si="3"/>
        <v>-279.77732916214552</v>
      </c>
      <c r="O39" s="8" t="s">
        <v>34</v>
      </c>
      <c r="P39" s="8"/>
      <c r="Q39" s="8"/>
      <c r="R39" s="44">
        <f t="shared" si="74"/>
        <v>-13.877723972989404</v>
      </c>
      <c r="S39" s="87">
        <f t="shared" si="75"/>
        <v>-1.4589442826379506</v>
      </c>
      <c r="T39" s="55">
        <v>13013.352000000001</v>
      </c>
      <c r="U39" s="56">
        <v>3.9180604350771802</v>
      </c>
      <c r="V39" s="56">
        <f t="shared" si="109"/>
        <v>509.87099598932497</v>
      </c>
      <c r="W39" s="56">
        <f t="shared" si="63"/>
        <v>-39066.536</v>
      </c>
      <c r="X39" s="56">
        <f t="shared" si="5"/>
        <v>901.49408355255093</v>
      </c>
      <c r="Y39" s="56">
        <f t="shared" si="6"/>
        <v>-40351.230286786144</v>
      </c>
      <c r="Z39" s="56">
        <f t="shared" si="7"/>
        <v>-1303.6829571485034</v>
      </c>
      <c r="AA39" s="56" t="s">
        <v>34</v>
      </c>
      <c r="AB39" s="56"/>
      <c r="AC39" s="56"/>
      <c r="AD39" s="56">
        <f t="shared" si="77"/>
        <v>-15.722892100524525</v>
      </c>
      <c r="AE39" s="58">
        <f t="shared" si="78"/>
        <v>-0.50946565180729597</v>
      </c>
      <c r="AF39" s="52">
        <v>4361503.1469999999</v>
      </c>
      <c r="AG39" s="8">
        <v>0.52927847686289897</v>
      </c>
      <c r="AH39" s="53">
        <f t="shared" si="110"/>
        <v>23084.497424769004</v>
      </c>
      <c r="AI39" s="53">
        <f t="shared" si="64"/>
        <v>-96044.696000000462</v>
      </c>
      <c r="AJ39" s="53">
        <f t="shared" si="9"/>
        <v>37764.059922082168</v>
      </c>
      <c r="AK39" s="53">
        <f t="shared" si="10"/>
        <v>-99203.10431721888</v>
      </c>
      <c r="AL39" s="45">
        <f t="shared" si="11"/>
        <v>-39070.374769032496</v>
      </c>
      <c r="AM39" s="8" t="s">
        <v>34</v>
      </c>
      <c r="AN39" s="8"/>
      <c r="AO39" s="8"/>
      <c r="AP39" s="44">
        <f t="shared" si="80"/>
        <v>-1.4684790810039061</v>
      </c>
      <c r="AQ39" s="87">
        <f t="shared" si="81"/>
        <v>-0.57836041091605128</v>
      </c>
      <c r="AR39" s="55">
        <v>23939.596000000001</v>
      </c>
      <c r="AS39" s="56">
        <v>3.6555061559054698</v>
      </c>
      <c r="AT39" s="56">
        <f t="shared" si="111"/>
        <v>875.11340547889972</v>
      </c>
      <c r="AU39" s="56">
        <f t="shared" si="65"/>
        <v>-135516.55800000002</v>
      </c>
      <c r="AV39" s="56">
        <f t="shared" si="13"/>
        <v>2296.4876540497253</v>
      </c>
      <c r="AW39" s="56">
        <f t="shared" si="14"/>
        <v>-140799.79398946901</v>
      </c>
      <c r="AX39" s="56">
        <f t="shared" si="15"/>
        <v>-3978.706616500881</v>
      </c>
      <c r="AY39" s="56" t="s">
        <v>34</v>
      </c>
      <c r="AZ39" s="56"/>
      <c r="BA39" s="56"/>
      <c r="BB39" s="56">
        <f t="shared" si="83"/>
        <v>-3.0999514308557687</v>
      </c>
      <c r="BC39" s="58">
        <f t="shared" si="84"/>
        <v>-8.7929709277961121E-2</v>
      </c>
      <c r="BD39" s="52">
        <v>9102.634</v>
      </c>
      <c r="BE39" s="8">
        <v>5.3337094041886397</v>
      </c>
      <c r="BF39" s="53">
        <f t="shared" si="112"/>
        <v>485.50804568687255</v>
      </c>
      <c r="BG39" s="53">
        <f t="shared" si="66"/>
        <v>1058.758857142856</v>
      </c>
      <c r="BH39" s="53">
        <f t="shared" si="17"/>
        <v>523.47268425686707</v>
      </c>
      <c r="BI39" s="53">
        <f t="shared" si="18"/>
        <v>1100.0355319697519</v>
      </c>
      <c r="BJ39" s="45">
        <f t="shared" si="19"/>
        <v>544.4492795059615</v>
      </c>
      <c r="BK39" s="8" t="s">
        <v>34</v>
      </c>
      <c r="BL39" s="8"/>
      <c r="BM39" s="8"/>
      <c r="BN39" s="44">
        <f t="shared" si="86"/>
        <v>5.4557135940571932E-2</v>
      </c>
      <c r="BO39" s="87">
        <f t="shared" si="87"/>
        <v>2.7002728274544498E-2</v>
      </c>
      <c r="BP39" s="55">
        <v>273.31200000000001</v>
      </c>
      <c r="BQ39" s="56">
        <v>39.642684901267202</v>
      </c>
      <c r="BR39" s="56">
        <f t="shared" si="113"/>
        <v>108.34821495735142</v>
      </c>
      <c r="BS39" s="56">
        <f t="shared" si="67"/>
        <v>52.038428571428597</v>
      </c>
      <c r="BT39" s="56">
        <f t="shared" si="21"/>
        <v>111.75541941934004</v>
      </c>
      <c r="BU39" s="56">
        <f t="shared" si="22"/>
        <v>53.749700640163923</v>
      </c>
      <c r="BV39" s="56">
        <f t="shared" si="23"/>
        <v>115.43687012001385</v>
      </c>
      <c r="BW39" s="56" t="s">
        <v>34</v>
      </c>
      <c r="BX39" s="56"/>
      <c r="BY39" s="56"/>
      <c r="BZ39" s="56">
        <f t="shared" si="89"/>
        <v>6.0908937107816694E-4</v>
      </c>
      <c r="CA39" s="58">
        <f t="shared" si="90"/>
        <v>1.3081266798334937E-3</v>
      </c>
      <c r="CB39" s="52">
        <v>2558.0990000000002</v>
      </c>
      <c r="CC39" s="8">
        <v>8.6989532299051398</v>
      </c>
      <c r="CD39" s="53">
        <f t="shared" si="114"/>
        <v>222.5278355846711</v>
      </c>
      <c r="CE39" s="53">
        <f t="shared" si="68"/>
        <v>1861.4980408163267</v>
      </c>
      <c r="CF39" s="53">
        <f t="shared" si="25"/>
        <v>230.3408320663446</v>
      </c>
      <c r="CG39" s="53">
        <f t="shared" si="26"/>
        <v>1922.7129869763942</v>
      </c>
      <c r="CH39" s="45">
        <f t="shared" si="27"/>
        <v>241.85558396644575</v>
      </c>
      <c r="CI39" s="8">
        <v>4.4024234111174503E-2</v>
      </c>
      <c r="CJ39" s="8"/>
      <c r="CK39" s="8"/>
      <c r="CL39" s="44">
        <f t="shared" si="92"/>
        <v>8.9208601446499058E-2</v>
      </c>
      <c r="CM39" s="87">
        <f t="shared" si="93"/>
        <v>1.1223625118148966E-2</v>
      </c>
      <c r="CN39" s="55">
        <v>103499.234</v>
      </c>
      <c r="CO39" s="56">
        <v>0.99056023883636801</v>
      </c>
      <c r="CP39" s="56">
        <f t="shared" si="115"/>
        <v>1025.2222595042115</v>
      </c>
      <c r="CQ39" s="56">
        <f t="shared" si="69"/>
        <v>102728.88832653061</v>
      </c>
      <c r="CR39" s="56">
        <f t="shared" si="29"/>
        <v>1027.611742868203</v>
      </c>
      <c r="CS39" s="56">
        <f t="shared" si="30"/>
        <v>106107.10481137548</v>
      </c>
      <c r="CT39" s="56">
        <f t="shared" si="31"/>
        <v>2623.6553749182276</v>
      </c>
      <c r="CU39" s="56">
        <v>0.83270497325749804</v>
      </c>
      <c r="CV39" s="56"/>
      <c r="CW39" s="56"/>
      <c r="CX39" s="56">
        <f t="shared" si="95"/>
        <v>0.90682082566768207</v>
      </c>
      <c r="CY39" s="58">
        <f t="shared" si="96"/>
        <v>2.2512707271241366E-2</v>
      </c>
      <c r="CZ39" s="52">
        <v>160.18600000000001</v>
      </c>
      <c r="DA39" s="8">
        <v>30.903107114638999</v>
      </c>
      <c r="DB39" s="53">
        <f t="shared" si="116"/>
        <v>49.502451162655632</v>
      </c>
      <c r="DC39" s="53">
        <f t="shared" si="70"/>
        <v>69.224530612244905</v>
      </c>
      <c r="DD39" s="53">
        <f t="shared" si="33"/>
        <v>49.867262807367389</v>
      </c>
      <c r="DE39" s="53">
        <f t="shared" si="34"/>
        <v>71.500963797490812</v>
      </c>
      <c r="DF39" s="45">
        <f t="shared" si="35"/>
        <v>51.532506889864578</v>
      </c>
      <c r="DG39" s="8" t="s">
        <v>34</v>
      </c>
      <c r="DH39" s="8"/>
      <c r="DI39" s="8"/>
      <c r="DJ39" s="44">
        <f t="shared" si="98"/>
        <v>5.5270290337098476E-4</v>
      </c>
      <c r="DK39" s="87">
        <f t="shared" si="99"/>
        <v>3.9834899205350887E-4</v>
      </c>
      <c r="DL39" s="55">
        <v>6.0060000000000002</v>
      </c>
      <c r="DM39" s="56">
        <v>161.01529717988299</v>
      </c>
      <c r="DN39" s="56">
        <f t="shared" si="117"/>
        <v>9.6705787486237718</v>
      </c>
      <c r="DO39" s="56">
        <f t="shared" si="71"/>
        <v>-3.8008367346938758</v>
      </c>
      <c r="DP39" s="56">
        <f t="shared" si="37"/>
        <v>18.516484939468203</v>
      </c>
      <c r="DQ39" s="56">
        <f t="shared" si="38"/>
        <v>-3.9258263994562732</v>
      </c>
      <c r="DR39" s="56">
        <f>DQ39*SQRT(((DP39/DO39)^2)+(($FW39/$FV39)^2))</f>
        <v>-19.12560142743645</v>
      </c>
      <c r="DS39" s="56" t="s">
        <v>34</v>
      </c>
      <c r="DT39" s="56"/>
      <c r="DU39" s="56"/>
      <c r="DV39" s="56">
        <f t="shared" si="101"/>
        <v>-5.446182785994497E-5</v>
      </c>
      <c r="DW39" s="58">
        <f>DV39*SQRT(((DW$3/DV$3)^2)+((DR39/DQ39)^2))</f>
        <v>-2.6532384279431826E-4</v>
      </c>
      <c r="DX39" s="52">
        <v>1500.7929999999999</v>
      </c>
      <c r="DY39" s="8">
        <v>7.4256464312535897</v>
      </c>
      <c r="DZ39" s="53">
        <f t="shared" si="118"/>
        <v>111.44358184500368</v>
      </c>
      <c r="EA39" s="53">
        <f t="shared" si="72"/>
        <v>819.05575510204073</v>
      </c>
      <c r="EB39" s="53">
        <f t="shared" si="41"/>
        <v>114.90248193379195</v>
      </c>
      <c r="EC39" s="53">
        <f t="shared" si="42"/>
        <v>845.99022016797096</v>
      </c>
      <c r="ED39" s="45">
        <f t="shared" si="43"/>
        <v>120.2129296165171</v>
      </c>
      <c r="EE39" s="8" t="s">
        <v>34</v>
      </c>
      <c r="EF39" s="8"/>
      <c r="EG39" s="8"/>
      <c r="EH39" s="44">
        <f t="shared" si="104"/>
        <v>1.6115327266229256E-2</v>
      </c>
      <c r="EI39" s="87">
        <f t="shared" si="105"/>
        <v>2.2902240938784523E-3</v>
      </c>
      <c r="EJ39" s="55">
        <v>92.106999999999999</v>
      </c>
      <c r="EK39" s="56">
        <v>37.9350139386612</v>
      </c>
      <c r="EL39" s="56">
        <f t="shared" si="119"/>
        <v>34.94080328848267</v>
      </c>
      <c r="EM39" s="56">
        <f t="shared" si="73"/>
        <v>75.43544897959184</v>
      </c>
      <c r="EN39" s="56">
        <f t="shared" si="45"/>
        <v>35.10458255742806</v>
      </c>
      <c r="EO39" s="56">
        <f t="shared" si="46"/>
        <v>77.916126824313707</v>
      </c>
      <c r="EP39" s="56">
        <f t="shared" si="47"/>
        <v>36.301770715233822</v>
      </c>
      <c r="EQ39" s="56" t="s">
        <v>34</v>
      </c>
      <c r="ER39" s="56"/>
      <c r="ES39" s="56"/>
      <c r="ET39" s="56">
        <f t="shared" si="107"/>
        <v>7.9168573659608717E-4</v>
      </c>
      <c r="EU39" s="58">
        <f t="shared" si="108"/>
        <v>3.6885714936286094E-4</v>
      </c>
      <c r="EV39" s="59">
        <v>915436.95299999998</v>
      </c>
      <c r="EW39" s="8">
        <v>0.83958820127273404</v>
      </c>
      <c r="EX39" s="53">
        <f t="shared" si="48"/>
        <v>97.594351567591502</v>
      </c>
      <c r="EY39" s="56">
        <v>786303.179</v>
      </c>
      <c r="EZ39" s="56">
        <v>1.0453449919158</v>
      </c>
      <c r="FA39" s="57">
        <f t="shared" si="49"/>
        <v>97.980498747158094</v>
      </c>
      <c r="FB39" s="8">
        <v>201390.57699999999</v>
      </c>
      <c r="FC39" s="8">
        <v>1.0196798588304099</v>
      </c>
      <c r="FD39" s="53">
        <f t="shared" si="50"/>
        <v>94.466547867782751</v>
      </c>
      <c r="FE39" s="56">
        <v>40611.851000000002</v>
      </c>
      <c r="FF39" s="56">
        <v>1.31459647244821</v>
      </c>
      <c r="FG39" s="57">
        <f t="shared" si="51"/>
        <v>92.2939454317886</v>
      </c>
      <c r="FH39" s="8">
        <v>334018.12300000002</v>
      </c>
      <c r="FI39" s="8">
        <v>0.87661668797500603</v>
      </c>
      <c r="FJ39" s="53">
        <f t="shared" si="52"/>
        <v>93.511135370925984</v>
      </c>
      <c r="FK39" s="56">
        <v>68735.020999999993</v>
      </c>
      <c r="FL39" s="56">
        <v>2.1690274376224399</v>
      </c>
      <c r="FM39" s="89">
        <f t="shared" si="53"/>
        <v>93.620654969820336</v>
      </c>
      <c r="FN39" s="7"/>
      <c r="FO39" s="60">
        <f t="shared" si="54"/>
        <v>95.19067826876676</v>
      </c>
      <c r="FP39" s="61">
        <f t="shared" si="55"/>
        <v>2.1357521521468343</v>
      </c>
      <c r="FQ39" s="62">
        <f t="shared" si="56"/>
        <v>94.631699716255682</v>
      </c>
      <c r="FR39" s="63">
        <f t="shared" si="57"/>
        <v>2.9750429848332987</v>
      </c>
      <c r="FS39" s="64">
        <v>98.321002404164446</v>
      </c>
      <c r="FT39" s="65">
        <v>0.27698668350254857</v>
      </c>
      <c r="FU39" s="7"/>
      <c r="FV39" s="60">
        <f t="shared" si="58"/>
        <v>1.0328847760340498</v>
      </c>
      <c r="FW39" s="70">
        <f t="shared" si="59"/>
        <v>2.33563552461576E-2</v>
      </c>
      <c r="FX39" s="62">
        <f t="shared" si="60"/>
        <v>1.0389859074598764</v>
      </c>
      <c r="FY39" s="69">
        <f t="shared" si="61"/>
        <v>3.2794648145623682E-2</v>
      </c>
    </row>
    <row r="40" spans="1:181" x14ac:dyDescent="0.25">
      <c r="A40" s="37"/>
      <c r="B40" s="5" t="b">
        <v>0</v>
      </c>
      <c r="C40" s="5" t="s">
        <v>185</v>
      </c>
      <c r="D40" s="6">
        <v>43420.6721412037</v>
      </c>
      <c r="E40" s="2" t="s">
        <v>28</v>
      </c>
      <c r="F40" s="3" t="s">
        <v>158</v>
      </c>
      <c r="G40" s="38" t="s">
        <v>3</v>
      </c>
      <c r="H40" s="52">
        <v>1457.711</v>
      </c>
      <c r="I40" s="8">
        <v>11.2260841143445</v>
      </c>
      <c r="J40" s="53">
        <f t="shared" si="0"/>
        <v>163.64386300405238</v>
      </c>
      <c r="K40" s="53">
        <f t="shared" si="62"/>
        <v>-2195.817</v>
      </c>
      <c r="L40" s="53">
        <f t="shared" si="1"/>
        <v>292.97340263239073</v>
      </c>
      <c r="M40" s="53">
        <f t="shared" si="2"/>
        <v>-2270.8392740243012</v>
      </c>
      <c r="N40" s="45">
        <f t="shared" si="3"/>
        <v>-308.70222149873143</v>
      </c>
      <c r="O40" s="8" t="s">
        <v>34</v>
      </c>
      <c r="P40" s="8"/>
      <c r="Q40" s="8"/>
      <c r="R40" s="44">
        <f t="shared" si="74"/>
        <v>-11.838386372767705</v>
      </c>
      <c r="S40" s="87">
        <f t="shared" si="75"/>
        <v>-1.6095988222585156</v>
      </c>
      <c r="T40" s="55">
        <v>18452.32</v>
      </c>
      <c r="U40" s="56">
        <v>3.4794437266775899</v>
      </c>
      <c r="V40" s="56">
        <f t="shared" si="109"/>
        <v>642.0380906664742</v>
      </c>
      <c r="W40" s="56">
        <f t="shared" si="63"/>
        <v>-33627.567999999999</v>
      </c>
      <c r="X40" s="56">
        <f t="shared" si="5"/>
        <v>982.31159007504289</v>
      </c>
      <c r="Y40" s="56">
        <f t="shared" si="6"/>
        <v>-34776.487341305226</v>
      </c>
      <c r="Z40" s="56">
        <f t="shared" si="7"/>
        <v>-1361.0479248690235</v>
      </c>
      <c r="AA40" s="56" t="s">
        <v>34</v>
      </c>
      <c r="AB40" s="56"/>
      <c r="AC40" s="56"/>
      <c r="AD40" s="56">
        <f t="shared" si="77"/>
        <v>-13.550688646082149</v>
      </c>
      <c r="AE40" s="58">
        <f t="shared" si="78"/>
        <v>-0.5313901434466447</v>
      </c>
      <c r="AF40" s="52">
        <v>4388869.2139999997</v>
      </c>
      <c r="AG40" s="8">
        <v>0.345540047878724</v>
      </c>
      <c r="AH40" s="53">
        <f t="shared" si="110"/>
        <v>15165.300783390176</v>
      </c>
      <c r="AI40" s="53">
        <f t="shared" si="64"/>
        <v>-68678.629000000656</v>
      </c>
      <c r="AJ40" s="53">
        <f t="shared" si="9"/>
        <v>33514.422989142156</v>
      </c>
      <c r="AK40" s="53">
        <f t="shared" si="10"/>
        <v>-71025.102738227186</v>
      </c>
      <c r="AL40" s="45">
        <f t="shared" si="11"/>
        <v>-34708.810473736608</v>
      </c>
      <c r="AM40" s="8" t="s">
        <v>34</v>
      </c>
      <c r="AN40" s="8"/>
      <c r="AO40" s="8"/>
      <c r="AP40" s="44">
        <f t="shared" si="80"/>
        <v>-1.0513670748016755</v>
      </c>
      <c r="AQ40" s="87">
        <f t="shared" si="81"/>
        <v>-0.51379247443749043</v>
      </c>
      <c r="AR40" s="55">
        <v>22883.361000000001</v>
      </c>
      <c r="AS40" s="56">
        <v>3.1336709678354402</v>
      </c>
      <c r="AT40" s="56">
        <f t="shared" si="111"/>
        <v>717.08924012197781</v>
      </c>
      <c r="AU40" s="56">
        <f t="shared" si="65"/>
        <v>-136572.79300000001</v>
      </c>
      <c r="AV40" s="56">
        <f t="shared" si="13"/>
        <v>2241.0374943433339</v>
      </c>
      <c r="AW40" s="56">
        <f t="shared" si="14"/>
        <v>-143371.50361393587</v>
      </c>
      <c r="AX40" s="56">
        <f t="shared" si="15"/>
        <v>-4413.5450249996175</v>
      </c>
      <c r="AY40" s="56" t="s">
        <v>34</v>
      </c>
      <c r="AZ40" s="56"/>
      <c r="BA40" s="56"/>
      <c r="BB40" s="56">
        <f t="shared" si="83"/>
        <v>-3.1565720742830443</v>
      </c>
      <c r="BC40" s="58">
        <f t="shared" si="84"/>
        <v>-9.7481872229520011E-2</v>
      </c>
      <c r="BD40" s="52">
        <v>8975.67</v>
      </c>
      <c r="BE40" s="8">
        <v>5.3053884203741903</v>
      </c>
      <c r="BF40" s="53">
        <f t="shared" si="112"/>
        <v>476.19415683100004</v>
      </c>
      <c r="BG40" s="53">
        <f t="shared" si="66"/>
        <v>931.79485714285602</v>
      </c>
      <c r="BH40" s="53">
        <f t="shared" si="17"/>
        <v>514.84605828965073</v>
      </c>
      <c r="BI40" s="53">
        <f t="shared" si="18"/>
        <v>978.18040323963965</v>
      </c>
      <c r="BJ40" s="45">
        <f t="shared" si="19"/>
        <v>541.07570441729536</v>
      </c>
      <c r="BK40" s="8" t="s">
        <v>34</v>
      </c>
      <c r="BL40" s="8"/>
      <c r="BM40" s="8"/>
      <c r="BN40" s="44">
        <f t="shared" si="86"/>
        <v>4.8513634044519152E-2</v>
      </c>
      <c r="BO40" s="87">
        <f t="shared" si="87"/>
        <v>2.6835344924996916E-2</v>
      </c>
      <c r="BP40" s="55">
        <v>248.28399999999999</v>
      </c>
      <c r="BQ40" s="56">
        <v>39.362159337040197</v>
      </c>
      <c r="BR40" s="56">
        <f t="shared" si="113"/>
        <v>97.729943688376878</v>
      </c>
      <c r="BS40" s="56">
        <f t="shared" si="67"/>
        <v>27.010428571428577</v>
      </c>
      <c r="BT40" s="56">
        <f t="shared" si="21"/>
        <v>101.49423618354636</v>
      </c>
      <c r="BU40" s="56">
        <f t="shared" si="22"/>
        <v>27.933266755940096</v>
      </c>
      <c r="BV40" s="56">
        <f t="shared" si="23"/>
        <v>104.96440931293232</v>
      </c>
      <c r="BW40" s="56" t="s">
        <v>34</v>
      </c>
      <c r="BX40" s="56"/>
      <c r="BY40" s="56"/>
      <c r="BZ40" s="56">
        <f t="shared" si="89"/>
        <v>3.165386165485132E-4</v>
      </c>
      <c r="CA40" s="58">
        <f t="shared" si="90"/>
        <v>1.1894525773957899E-3</v>
      </c>
      <c r="CB40" s="52">
        <v>2630.18</v>
      </c>
      <c r="CC40" s="8">
        <v>7.9228467613427602</v>
      </c>
      <c r="CD40" s="53">
        <f t="shared" si="114"/>
        <v>208.38513094748498</v>
      </c>
      <c r="CE40" s="53">
        <f t="shared" si="68"/>
        <v>1933.5790408163264</v>
      </c>
      <c r="CF40" s="53">
        <f t="shared" si="25"/>
        <v>216.70861567325377</v>
      </c>
      <c r="CG40" s="53">
        <f t="shared" si="26"/>
        <v>1999.6416938733744</v>
      </c>
      <c r="CH40" s="45">
        <f t="shared" si="27"/>
        <v>230.08498321090076</v>
      </c>
      <c r="CI40" s="8">
        <v>4.7353333463430201E-2</v>
      </c>
      <c r="CJ40" s="8"/>
      <c r="CK40" s="8"/>
      <c r="CL40" s="44">
        <f t="shared" si="92"/>
        <v>9.2777882145101576E-2</v>
      </c>
      <c r="CM40" s="87">
        <f t="shared" si="93"/>
        <v>1.0677801503071968E-2</v>
      </c>
      <c r="CN40" s="55">
        <v>89395.29</v>
      </c>
      <c r="CO40" s="56">
        <v>1.5418654435699399</v>
      </c>
      <c r="CP40" s="56">
        <f t="shared" si="115"/>
        <v>1378.3550846891339</v>
      </c>
      <c r="CQ40" s="56">
        <f t="shared" si="69"/>
        <v>88624.944326530604</v>
      </c>
      <c r="CR40" s="56">
        <f t="shared" si="29"/>
        <v>1380.1333095705265</v>
      </c>
      <c r="CS40" s="56">
        <f t="shared" si="30"/>
        <v>91652.903787019983</v>
      </c>
      <c r="CT40" s="56">
        <f t="shared" si="31"/>
        <v>2781.3367644290379</v>
      </c>
      <c r="CU40" s="56">
        <v>0.71397057643631401</v>
      </c>
      <c r="CV40" s="56"/>
      <c r="CW40" s="56"/>
      <c r="CX40" s="56">
        <f t="shared" si="95"/>
        <v>0.78329120405965291</v>
      </c>
      <c r="CY40" s="58">
        <f t="shared" si="96"/>
        <v>2.3833617377133017E-2</v>
      </c>
      <c r="CZ40" s="52">
        <v>113.128</v>
      </c>
      <c r="DA40" s="8">
        <v>30.954026440076799</v>
      </c>
      <c r="DB40" s="53">
        <f t="shared" si="116"/>
        <v>35.017671031130078</v>
      </c>
      <c r="DC40" s="53">
        <f t="shared" si="70"/>
        <v>22.166530612244898</v>
      </c>
      <c r="DD40" s="53">
        <f t="shared" si="33"/>
        <v>35.531514367282284</v>
      </c>
      <c r="DE40" s="53">
        <f t="shared" si="34"/>
        <v>22.923872200255147</v>
      </c>
      <c r="DF40" s="45">
        <f t="shared" si="35"/>
        <v>36.750334533510333</v>
      </c>
      <c r="DG40" s="8" t="s">
        <v>34</v>
      </c>
      <c r="DH40" s="8"/>
      <c r="DI40" s="8"/>
      <c r="DJ40" s="44">
        <f t="shared" si="98"/>
        <v>1.7720167741334776E-4</v>
      </c>
      <c r="DK40" s="87">
        <f t="shared" si="99"/>
        <v>2.8408066296480461E-4</v>
      </c>
      <c r="DL40" s="55">
        <v>13.013999999999999</v>
      </c>
      <c r="DM40" s="56">
        <v>102.89344721583301</v>
      </c>
      <c r="DN40" s="56">
        <f t="shared" si="117"/>
        <v>13.390553220668506</v>
      </c>
      <c r="DO40" s="56">
        <f t="shared" si="71"/>
        <v>3.2071632653061233</v>
      </c>
      <c r="DP40" s="56">
        <f t="shared" si="37"/>
        <v>20.703792810395267</v>
      </c>
      <c r="DQ40" s="56">
        <f t="shared" si="38"/>
        <v>3.3167391914103792</v>
      </c>
      <c r="DR40" s="56">
        <f t="shared" si="39"/>
        <v>21.411332779221731</v>
      </c>
      <c r="DS40" s="56">
        <v>9.3255430085115797E-5</v>
      </c>
      <c r="DT40" s="56"/>
      <c r="DU40" s="56"/>
      <c r="DV40" s="56">
        <f t="shared" si="101"/>
        <v>4.6012141271438591E-5</v>
      </c>
      <c r="DW40" s="58">
        <f t="shared" si="102"/>
        <v>2.9703310506434474E-4</v>
      </c>
      <c r="DX40" s="52">
        <v>1835.213</v>
      </c>
      <c r="DY40" s="8">
        <v>12.617572738802</v>
      </c>
      <c r="DZ40" s="53">
        <f t="shared" si="118"/>
        <v>231.55933518695034</v>
      </c>
      <c r="EA40" s="53">
        <f t="shared" si="72"/>
        <v>1153.4757551020407</v>
      </c>
      <c r="EB40" s="53">
        <f t="shared" si="41"/>
        <v>233.24372260003864</v>
      </c>
      <c r="EC40" s="53">
        <f t="shared" si="42"/>
        <v>1192.8854027091286</v>
      </c>
      <c r="ED40" s="45">
        <f t="shared" si="43"/>
        <v>243.20550612989103</v>
      </c>
      <c r="EE40" s="8" t="s">
        <v>34</v>
      </c>
      <c r="EF40" s="8"/>
      <c r="EG40" s="8"/>
      <c r="EH40" s="44">
        <f t="shared" si="104"/>
        <v>2.2723358021737437E-2</v>
      </c>
      <c r="EI40" s="87">
        <f t="shared" si="105"/>
        <v>4.6331135308213221E-3</v>
      </c>
      <c r="EJ40" s="55">
        <v>63.073</v>
      </c>
      <c r="EK40" s="56">
        <v>51.329872243984902</v>
      </c>
      <c r="EL40" s="56">
        <f t="shared" si="119"/>
        <v>32.375290320448592</v>
      </c>
      <c r="EM40" s="56">
        <f t="shared" si="73"/>
        <v>46.401448979591841</v>
      </c>
      <c r="EN40" s="56">
        <f t="shared" si="45"/>
        <v>32.551980053756687</v>
      </c>
      <c r="EO40" s="56">
        <f t="shared" si="46"/>
        <v>47.986800682612433</v>
      </c>
      <c r="EP40" s="56">
        <f t="shared" si="47"/>
        <v>33.68734502104045</v>
      </c>
      <c r="EQ40" s="56" t="s">
        <v>34</v>
      </c>
      <c r="ER40" s="56"/>
      <c r="ES40" s="56"/>
      <c r="ET40" s="56">
        <f t="shared" si="107"/>
        <v>4.8758154689805148E-4</v>
      </c>
      <c r="EU40" s="58">
        <f t="shared" si="108"/>
        <v>3.4229016551519539E-4</v>
      </c>
      <c r="EV40" s="59">
        <v>923854.91700000002</v>
      </c>
      <c r="EW40" s="8">
        <v>0.897859429394955</v>
      </c>
      <c r="EX40" s="53">
        <f t="shared" si="48"/>
        <v>98.491787196999994</v>
      </c>
      <c r="EY40" s="56">
        <v>787416.43700000003</v>
      </c>
      <c r="EZ40" s="56">
        <v>0.82548104365658104</v>
      </c>
      <c r="FA40" s="57">
        <f t="shared" si="49"/>
        <v>98.119220778287342</v>
      </c>
      <c r="FB40" s="8">
        <v>201734.33900000001</v>
      </c>
      <c r="FC40" s="8">
        <v>1.45777179837675</v>
      </c>
      <c r="FD40" s="53">
        <f t="shared" si="50"/>
        <v>94.627796769850931</v>
      </c>
      <c r="FE40" s="56">
        <v>40214.550999999999</v>
      </c>
      <c r="FF40" s="56">
        <v>2.0079134431344601</v>
      </c>
      <c r="FG40" s="57">
        <f t="shared" si="51"/>
        <v>91.391046804487672</v>
      </c>
      <c r="FH40" s="8">
        <v>335315.60800000001</v>
      </c>
      <c r="FI40" s="8">
        <v>0.95754305565339604</v>
      </c>
      <c r="FJ40" s="53">
        <f t="shared" si="52"/>
        <v>93.874377024962669</v>
      </c>
      <c r="FK40" s="56">
        <v>68437.070000000007</v>
      </c>
      <c r="FL40" s="56">
        <v>0.90051361686667797</v>
      </c>
      <c r="FM40" s="89">
        <f t="shared" si="53"/>
        <v>93.214830291758304</v>
      </c>
      <c r="FN40" s="7"/>
      <c r="FO40" s="60">
        <f t="shared" si="54"/>
        <v>95.66465366393787</v>
      </c>
      <c r="FP40" s="61">
        <f t="shared" si="55"/>
        <v>2.4771805219483181</v>
      </c>
      <c r="FQ40" s="62">
        <f t="shared" si="56"/>
        <v>94.241699291511111</v>
      </c>
      <c r="FR40" s="63">
        <f t="shared" si="57"/>
        <v>3.4796445525971187</v>
      </c>
      <c r="FS40" s="64">
        <v>98.933131802879231</v>
      </c>
      <c r="FT40" s="65">
        <v>0.27760516807603852</v>
      </c>
      <c r="FU40" s="7"/>
      <c r="FV40" s="60">
        <f t="shared" si="58"/>
        <v>1.0341659956290989</v>
      </c>
      <c r="FW40" s="70">
        <f t="shared" si="59"/>
        <v>2.693589409839477E-2</v>
      </c>
      <c r="FX40" s="62">
        <f t="shared" si="60"/>
        <v>1.0497808565278142</v>
      </c>
      <c r="FY40" s="69">
        <f t="shared" si="61"/>
        <v>3.8872363299739192E-2</v>
      </c>
    </row>
    <row r="41" spans="1:181" x14ac:dyDescent="0.25">
      <c r="A41" s="37"/>
      <c r="B41" s="5" t="b">
        <v>0</v>
      </c>
      <c r="C41" s="5" t="s">
        <v>70</v>
      </c>
      <c r="D41" s="6">
        <v>43420.679340277798</v>
      </c>
      <c r="E41" s="2" t="s">
        <v>28</v>
      </c>
      <c r="F41" s="3" t="s">
        <v>158</v>
      </c>
      <c r="G41" s="38" t="s">
        <v>180</v>
      </c>
      <c r="H41" s="52">
        <v>966.125</v>
      </c>
      <c r="I41" s="8">
        <v>16.423307930373699</v>
      </c>
      <c r="J41" s="53">
        <f t="shared" si="0"/>
        <v>158.66968374232289</v>
      </c>
      <c r="K41" s="53">
        <f t="shared" si="62"/>
        <v>-2687.4029999999998</v>
      </c>
      <c r="L41" s="53">
        <f t="shared" si="1"/>
        <v>290.22434303483334</v>
      </c>
      <c r="M41" s="53">
        <f t="shared" si="2"/>
        <v>-2825.5822107506742</v>
      </c>
      <c r="N41" s="45">
        <f t="shared" si="3"/>
        <v>-316.88036533104457</v>
      </c>
      <c r="O41" s="8" t="s">
        <v>34</v>
      </c>
      <c r="P41" s="8"/>
      <c r="Q41" s="8"/>
      <c r="R41" s="44">
        <f t="shared" si="74"/>
        <v>-14.730383749091201</v>
      </c>
      <c r="S41" s="87">
        <f t="shared" si="75"/>
        <v>-1.6523684844886688</v>
      </c>
      <c r="T41" s="55">
        <v>10892.71</v>
      </c>
      <c r="U41" s="56">
        <v>4.03028966443744</v>
      </c>
      <c r="V41" s="56">
        <f t="shared" si="109"/>
        <v>439.00776530714342</v>
      </c>
      <c r="W41" s="56">
        <f t="shared" si="63"/>
        <v>-41187.178</v>
      </c>
      <c r="X41" s="56">
        <f t="shared" si="5"/>
        <v>863.3950243828599</v>
      </c>
      <c r="Y41" s="56">
        <f t="shared" si="6"/>
        <v>-43304.91462122411</v>
      </c>
      <c r="Z41" s="56">
        <f t="shared" si="7"/>
        <v>-1593.2377834953895</v>
      </c>
      <c r="AA41" s="56" t="s">
        <v>34</v>
      </c>
      <c r="AB41" s="56"/>
      <c r="AC41" s="56"/>
      <c r="AD41" s="56">
        <f t="shared" si="77"/>
        <v>-16.873797779467001</v>
      </c>
      <c r="AE41" s="58">
        <f t="shared" si="78"/>
        <v>-0.62220595956912716</v>
      </c>
      <c r="AF41" s="52">
        <v>4302040.8880000003</v>
      </c>
      <c r="AG41" s="8">
        <v>0.70374210747018495</v>
      </c>
      <c r="AH41" s="53">
        <f t="shared" si="110"/>
        <v>30275.27320944026</v>
      </c>
      <c r="AI41" s="53">
        <f t="shared" si="64"/>
        <v>-155506.95500000007</v>
      </c>
      <c r="AJ41" s="53">
        <f t="shared" si="9"/>
        <v>42542.00710298818</v>
      </c>
      <c r="AK41" s="53">
        <f t="shared" si="10"/>
        <v>-163502.7145895148</v>
      </c>
      <c r="AL41" s="45">
        <f t="shared" si="11"/>
        <v>-45001.754521135226</v>
      </c>
      <c r="AM41" s="8" t="s">
        <v>34</v>
      </c>
      <c r="AN41" s="8"/>
      <c r="AO41" s="8"/>
      <c r="AP41" s="44">
        <f t="shared" si="80"/>
        <v>-2.420290349929906</v>
      </c>
      <c r="AQ41" s="87">
        <f t="shared" si="81"/>
        <v>-0.6661765001544091</v>
      </c>
      <c r="AR41" s="55">
        <v>24105.325000000001</v>
      </c>
      <c r="AS41" s="56">
        <v>1.9217830439333301</v>
      </c>
      <c r="AT41" s="56">
        <f t="shared" si="111"/>
        <v>463.25204853502203</v>
      </c>
      <c r="AU41" s="56">
        <f t="shared" si="65"/>
        <v>-135350.829</v>
      </c>
      <c r="AV41" s="56">
        <f t="shared" si="13"/>
        <v>2173.1623347614482</v>
      </c>
      <c r="AW41" s="56">
        <f t="shared" si="14"/>
        <v>-144442.27384832068</v>
      </c>
      <c r="AX41" s="56">
        <f t="shared" si="15"/>
        <v>-4944.78357711646</v>
      </c>
      <c r="AY41" s="56" t="s">
        <v>34</v>
      </c>
      <c r="AZ41" s="56"/>
      <c r="BA41" s="56"/>
      <c r="BB41" s="56">
        <f t="shared" si="83"/>
        <v>-3.180146936334669</v>
      </c>
      <c r="BC41" s="58">
        <f t="shared" si="84"/>
        <v>-0.10914893589996844</v>
      </c>
      <c r="BD41" s="52">
        <v>9177.7569999999996</v>
      </c>
      <c r="BE41" s="8">
        <v>3.52536558688442</v>
      </c>
      <c r="BF41" s="53">
        <f t="shared" si="112"/>
        <v>323.5494869258759</v>
      </c>
      <c r="BG41" s="53">
        <f t="shared" si="66"/>
        <v>1133.8818571428556</v>
      </c>
      <c r="BH41" s="53">
        <f t="shared" si="17"/>
        <v>378.13999950600424</v>
      </c>
      <c r="BI41" s="53">
        <f t="shared" si="18"/>
        <v>1210.0441122608179</v>
      </c>
      <c r="BJ41" s="45">
        <f t="shared" si="19"/>
        <v>405.19453498468954</v>
      </c>
      <c r="BK41" s="8" t="s">
        <v>34</v>
      </c>
      <c r="BL41" s="8"/>
      <c r="BM41" s="8"/>
      <c r="BN41" s="44">
        <f t="shared" si="86"/>
        <v>6.0013098857353467E-2</v>
      </c>
      <c r="BO41" s="87">
        <f t="shared" si="87"/>
        <v>2.0096487529739474E-2</v>
      </c>
      <c r="BP41" s="55">
        <v>243.27600000000001</v>
      </c>
      <c r="BQ41" s="56">
        <v>23.12193372802</v>
      </c>
      <c r="BR41" s="56">
        <f t="shared" si="113"/>
        <v>56.250115496177941</v>
      </c>
      <c r="BS41" s="56">
        <f t="shared" si="67"/>
        <v>22.002428571428595</v>
      </c>
      <c r="BT41" s="56">
        <f t="shared" si="21"/>
        <v>62.56207779862762</v>
      </c>
      <c r="BU41" s="56">
        <f t="shared" si="22"/>
        <v>23.133735716132271</v>
      </c>
      <c r="BV41" s="56">
        <f t="shared" si="23"/>
        <v>65.782574304622045</v>
      </c>
      <c r="BW41" s="56" t="s">
        <v>34</v>
      </c>
      <c r="BX41" s="56"/>
      <c r="BY41" s="56"/>
      <c r="BZ41" s="56">
        <f t="shared" si="89"/>
        <v>2.6215053051846282E-4</v>
      </c>
      <c r="CA41" s="58">
        <f t="shared" si="90"/>
        <v>7.4544567790126948E-4</v>
      </c>
      <c r="CB41" s="52">
        <v>2516.0129999999999</v>
      </c>
      <c r="CC41" s="8">
        <v>13.9013366491372</v>
      </c>
      <c r="CD41" s="53">
        <f t="shared" si="114"/>
        <v>349.7594372660563</v>
      </c>
      <c r="CE41" s="53">
        <f t="shared" si="68"/>
        <v>1819.4120408163265</v>
      </c>
      <c r="CF41" s="53">
        <f t="shared" si="25"/>
        <v>354.78151764668621</v>
      </c>
      <c r="CG41" s="53">
        <f t="shared" si="26"/>
        <v>1912.9614339777813</v>
      </c>
      <c r="CH41" s="45">
        <f t="shared" si="27"/>
        <v>377.48082000205852</v>
      </c>
      <c r="CI41" s="8">
        <v>4.2080469799649502E-2</v>
      </c>
      <c r="CJ41" s="8"/>
      <c r="CK41" s="8"/>
      <c r="CL41" s="44">
        <f t="shared" si="92"/>
        <v>8.8756156172123665E-2</v>
      </c>
      <c r="CM41" s="87">
        <f t="shared" si="93"/>
        <v>1.7515462462565651E-2</v>
      </c>
      <c r="CN41" s="55">
        <v>66738.634999999995</v>
      </c>
      <c r="CO41" s="56">
        <v>1.73031125279464</v>
      </c>
      <c r="CP41" s="56">
        <f t="shared" si="115"/>
        <v>1154.7861113665419</v>
      </c>
      <c r="CQ41" s="56">
        <f t="shared" si="69"/>
        <v>65968.289326530605</v>
      </c>
      <c r="CR41" s="56">
        <f t="shared" si="29"/>
        <v>1156.9080238734471</v>
      </c>
      <c r="CS41" s="56">
        <f t="shared" si="30"/>
        <v>69360.205668706345</v>
      </c>
      <c r="CT41" s="56">
        <f t="shared" si="31"/>
        <v>2424.346844623481</v>
      </c>
      <c r="CU41" s="56">
        <v>0.52323497330213697</v>
      </c>
      <c r="CV41" s="56"/>
      <c r="CW41" s="56"/>
      <c r="CX41" s="56">
        <f t="shared" si="95"/>
        <v>0.59277160643283777</v>
      </c>
      <c r="CY41" s="58">
        <f t="shared" si="96"/>
        <v>2.076090385655046E-2</v>
      </c>
      <c r="CZ41" s="52">
        <v>111.128</v>
      </c>
      <c r="DA41" s="8">
        <v>29.2538635553299</v>
      </c>
      <c r="DB41" s="53">
        <f t="shared" si="116"/>
        <v>32.509233491767013</v>
      </c>
      <c r="DC41" s="53">
        <f t="shared" si="70"/>
        <v>20.166530612244898</v>
      </c>
      <c r="DD41" s="53">
        <f t="shared" si="33"/>
        <v>33.062085400200736</v>
      </c>
      <c r="DE41" s="53">
        <f t="shared" si="34"/>
        <v>21.203440701122268</v>
      </c>
      <c r="DF41" s="45">
        <f t="shared" si="35"/>
        <v>34.767962060473167</v>
      </c>
      <c r="DG41" s="8" t="s">
        <v>34</v>
      </c>
      <c r="DH41" s="8"/>
      <c r="DI41" s="8"/>
      <c r="DJ41" s="44">
        <f t="shared" si="98"/>
        <v>1.6390273101991458E-4</v>
      </c>
      <c r="DK41" s="87">
        <f t="shared" si="99"/>
        <v>2.687568782592708E-4</v>
      </c>
      <c r="DL41" s="55">
        <v>10.01</v>
      </c>
      <c r="DM41" s="56">
        <v>105.409255338946</v>
      </c>
      <c r="DN41" s="56">
        <f t="shared" si="117"/>
        <v>10.551466459428495</v>
      </c>
      <c r="DO41" s="56">
        <f t="shared" si="71"/>
        <v>0.20316326530612372</v>
      </c>
      <c r="DP41" s="56">
        <f t="shared" si="37"/>
        <v>18.991407678860025</v>
      </c>
      <c r="DQ41" s="56">
        <f t="shared" si="38"/>
        <v>0.21360938732560872</v>
      </c>
      <c r="DR41" s="56">
        <f t="shared" si="39"/>
        <v>19.967897074395861</v>
      </c>
      <c r="DS41" s="56">
        <v>5.3281213193607801E-5</v>
      </c>
      <c r="DT41" s="56"/>
      <c r="DU41" s="56"/>
      <c r="DV41" s="56">
        <f t="shared" si="101"/>
        <v>2.9633398164032064E-6</v>
      </c>
      <c r="DW41" s="58">
        <f t="shared" si="102"/>
        <v>2.7700872705956823E-4</v>
      </c>
      <c r="DX41" s="52">
        <v>3398.248</v>
      </c>
      <c r="DY41" s="8">
        <v>7.47685202573025</v>
      </c>
      <c r="DZ41" s="53">
        <f t="shared" si="118"/>
        <v>254.08197442733771</v>
      </c>
      <c r="EA41" s="53">
        <f t="shared" si="72"/>
        <v>2716.510755102041</v>
      </c>
      <c r="EB41" s="53">
        <f t="shared" si="41"/>
        <v>255.61799261592608</v>
      </c>
      <c r="EC41" s="53">
        <f t="shared" si="42"/>
        <v>2856.1866102438707</v>
      </c>
      <c r="ED41" s="45">
        <f t="shared" si="43"/>
        <v>282.29429061429192</v>
      </c>
      <c r="EE41" s="8" t="s">
        <v>34</v>
      </c>
      <c r="EF41" s="8"/>
      <c r="EG41" s="8"/>
      <c r="EH41" s="44">
        <f t="shared" si="104"/>
        <v>5.4407699829394064E-2</v>
      </c>
      <c r="EI41" s="87">
        <f t="shared" si="105"/>
        <v>5.3788005608750231E-3</v>
      </c>
      <c r="EJ41" s="55">
        <v>76.088999999999999</v>
      </c>
      <c r="EK41" s="56">
        <v>65.997175363318107</v>
      </c>
      <c r="EL41" s="56">
        <f t="shared" si="119"/>
        <v>50.216590762195111</v>
      </c>
      <c r="EM41" s="56">
        <f t="shared" si="73"/>
        <v>59.417448979591839</v>
      </c>
      <c r="EN41" s="56">
        <f t="shared" si="45"/>
        <v>50.330686165247343</v>
      </c>
      <c r="EO41" s="56">
        <f t="shared" si="46"/>
        <v>62.472538299957435</v>
      </c>
      <c r="EP41" s="56">
        <f t="shared" si="47"/>
        <v>52.952257312616808</v>
      </c>
      <c r="EQ41" s="56" t="s">
        <v>34</v>
      </c>
      <c r="ER41" s="56"/>
      <c r="ES41" s="56"/>
      <c r="ET41" s="56">
        <f t="shared" si="107"/>
        <v>6.347674033200983E-4</v>
      </c>
      <c r="EU41" s="58">
        <f t="shared" si="108"/>
        <v>5.3803612128477171E-4</v>
      </c>
      <c r="EV41" s="59">
        <v>919079.74899999995</v>
      </c>
      <c r="EW41" s="8">
        <v>0.77315757886353598</v>
      </c>
      <c r="EX41" s="53">
        <f t="shared" si="48"/>
        <v>97.982708529092733</v>
      </c>
      <c r="EY41" s="56">
        <v>786299.71200000006</v>
      </c>
      <c r="EZ41" s="56">
        <v>0.74963942556526297</v>
      </c>
      <c r="FA41" s="57">
        <f t="shared" si="49"/>
        <v>97.980066727552654</v>
      </c>
      <c r="FB41" s="8">
        <v>199107.636</v>
      </c>
      <c r="FC41" s="8">
        <v>0.96722080638205699</v>
      </c>
      <c r="FD41" s="53">
        <f t="shared" si="50"/>
        <v>93.395685673193469</v>
      </c>
      <c r="FE41" s="56">
        <v>39880.423999999999</v>
      </c>
      <c r="FF41" s="56">
        <v>1.97752561751915</v>
      </c>
      <c r="FG41" s="57">
        <f t="shared" si="51"/>
        <v>90.631714285876626</v>
      </c>
      <c r="FH41" s="8">
        <v>331317.66399999999</v>
      </c>
      <c r="FI41" s="8">
        <v>1.35465364749571</v>
      </c>
      <c r="FJ41" s="53">
        <f t="shared" si="52"/>
        <v>92.755119545064233</v>
      </c>
      <c r="FK41" s="56">
        <v>67051.593999999997</v>
      </c>
      <c r="FL41" s="56">
        <v>1.4710674108489901</v>
      </c>
      <c r="FM41" s="89">
        <f t="shared" si="53"/>
        <v>91.32774029487058</v>
      </c>
      <c r="FN41" s="7"/>
      <c r="FO41" s="60">
        <f t="shared" si="54"/>
        <v>94.711171249116816</v>
      </c>
      <c r="FP41" s="61">
        <f t="shared" si="55"/>
        <v>2.851280128614305</v>
      </c>
      <c r="FQ41" s="62">
        <f t="shared" si="56"/>
        <v>93.313173769433277</v>
      </c>
      <c r="FR41" s="63">
        <f t="shared" si="57"/>
        <v>4.0566033159784203</v>
      </c>
      <c r="FS41" s="64">
        <v>99.580971160955471</v>
      </c>
      <c r="FT41" s="65">
        <v>0.27886969579965865</v>
      </c>
      <c r="FU41" s="7"/>
      <c r="FV41" s="60">
        <f t="shared" si="58"/>
        <v>1.0514173760878716</v>
      </c>
      <c r="FW41" s="70">
        <f t="shared" si="59"/>
        <v>3.1789576881035349E-2</v>
      </c>
      <c r="FX41" s="62">
        <f t="shared" si="60"/>
        <v>1.0671694803459288</v>
      </c>
      <c r="FY41" s="69">
        <f t="shared" si="61"/>
        <v>4.6489213198470873E-2</v>
      </c>
    </row>
    <row r="42" spans="1:181" x14ac:dyDescent="0.25">
      <c r="A42" s="37"/>
      <c r="B42" s="5" t="b">
        <v>0</v>
      </c>
      <c r="C42" s="5" t="s">
        <v>153</v>
      </c>
      <c r="D42" s="6">
        <v>43420.686527777798</v>
      </c>
      <c r="E42" s="2" t="s">
        <v>28</v>
      </c>
      <c r="F42" s="3" t="s">
        <v>158</v>
      </c>
      <c r="G42" s="38" t="s">
        <v>107</v>
      </c>
      <c r="H42" s="52">
        <v>1152.3430000000001</v>
      </c>
      <c r="I42" s="8">
        <v>9.9771980180709097</v>
      </c>
      <c r="J42" s="53">
        <f t="shared" si="0"/>
        <v>114.97154295737887</v>
      </c>
      <c r="K42" s="53">
        <f t="shared" si="62"/>
        <v>-2501.1849999999995</v>
      </c>
      <c r="L42" s="53">
        <f t="shared" si="1"/>
        <v>268.83555650455224</v>
      </c>
      <c r="M42" s="53">
        <f t="shared" si="2"/>
        <v>-2593.7215867328628</v>
      </c>
      <c r="N42" s="45">
        <f t="shared" si="3"/>
        <v>-290.46677280137266</v>
      </c>
      <c r="O42" s="8" t="s">
        <v>34</v>
      </c>
      <c r="P42" s="8"/>
      <c r="Q42" s="8"/>
      <c r="R42" s="44">
        <f>M42/R$3</f>
        <v>-13.521643138008878</v>
      </c>
      <c r="S42" s="87">
        <f>R42*SQRT(((S$3/R$3)^2)+((N42/M42)^2))</f>
        <v>-1.5146361963822326</v>
      </c>
      <c r="T42" s="55">
        <v>14767.77</v>
      </c>
      <c r="U42" s="56">
        <v>3.2301115146899999</v>
      </c>
      <c r="V42" s="56">
        <f t="shared" si="109"/>
        <v>477.01543923293536</v>
      </c>
      <c r="W42" s="56">
        <f t="shared" si="63"/>
        <v>-37312.118000000002</v>
      </c>
      <c r="X42" s="56">
        <f t="shared" si="5"/>
        <v>883.32716441627542</v>
      </c>
      <c r="Y42" s="56">
        <f t="shared" si="6"/>
        <v>-38692.558088795442</v>
      </c>
      <c r="Z42" s="56">
        <f t="shared" si="7"/>
        <v>-1522.9389125463445</v>
      </c>
      <c r="AA42" s="56" t="s">
        <v>34</v>
      </c>
      <c r="AB42" s="56"/>
      <c r="AC42" s="56"/>
      <c r="AD42" s="56">
        <f>Y42/AD$3</f>
        <v>-15.076589030858573</v>
      </c>
      <c r="AE42" s="58">
        <f>AD42*SQRT(((AE$3/AD$3)^2)+((Z42/Y42)^2))</f>
        <v>-0.594583445152712</v>
      </c>
      <c r="AF42" s="52">
        <v>4373266.9730000002</v>
      </c>
      <c r="AG42" s="8">
        <v>0.69496637070309497</v>
      </c>
      <c r="AH42" s="53">
        <f t="shared" si="110"/>
        <v>30392.734763415199</v>
      </c>
      <c r="AI42" s="53">
        <f t="shared" si="64"/>
        <v>-84280.870000000112</v>
      </c>
      <c r="AJ42" s="53">
        <f t="shared" si="9"/>
        <v>42625.679195102013</v>
      </c>
      <c r="AK42" s="53">
        <f t="shared" si="10"/>
        <v>-87399.017612702155</v>
      </c>
      <c r="AL42" s="45">
        <f t="shared" si="11"/>
        <v>-44288.055338345424</v>
      </c>
      <c r="AM42" s="8" t="s">
        <v>34</v>
      </c>
      <c r="AN42" s="8"/>
      <c r="AO42" s="8"/>
      <c r="AP42" s="44">
        <f>AK42/AP$3</f>
        <v>-1.2937460974421162</v>
      </c>
      <c r="AQ42" s="87">
        <f>AP42*SQRT(((AQ$3/AP$3)^2)+((AL42/AK42)^2))</f>
        <v>-0.65559288951034367</v>
      </c>
      <c r="AR42" s="55">
        <v>27647.347000000002</v>
      </c>
      <c r="AS42" s="56">
        <v>3.1673707711005701</v>
      </c>
      <c r="AT42" s="56">
        <f t="shared" si="111"/>
        <v>875.69398786275042</v>
      </c>
      <c r="AU42" s="56">
        <f t="shared" si="65"/>
        <v>-131808.807</v>
      </c>
      <c r="AV42" s="56">
        <f t="shared" si="13"/>
        <v>2296.7089569932236</v>
      </c>
      <c r="AW42" s="56">
        <f t="shared" si="14"/>
        <v>-138048.96240630015</v>
      </c>
      <c r="AX42" s="56">
        <f t="shared" si="15"/>
        <v>-4962.7896516574683</v>
      </c>
      <c r="AY42" s="56" t="s">
        <v>34</v>
      </c>
      <c r="AZ42" s="56"/>
      <c r="BA42" s="56"/>
      <c r="BB42" s="56">
        <f>AW42/BB$3</f>
        <v>-3.0393871071400298</v>
      </c>
      <c r="BC42" s="58">
        <f>BB42*SQRT(((BC$3/BB$3)^2)+((AX42/AW42)^2))</f>
        <v>-0.10952014928897462</v>
      </c>
      <c r="BD42" s="52">
        <v>10491.041999999999</v>
      </c>
      <c r="BE42" s="8">
        <v>4.5275624400847398</v>
      </c>
      <c r="BF42" s="53">
        <f t="shared" si="112"/>
        <v>474.98847716551484</v>
      </c>
      <c r="BG42" s="53">
        <f t="shared" si="66"/>
        <v>2447.1668571428554</v>
      </c>
      <c r="BH42" s="53">
        <f t="shared" si="17"/>
        <v>513.73109909408652</v>
      </c>
      <c r="BI42" s="53">
        <f t="shared" si="18"/>
        <v>2563.0217976531549</v>
      </c>
      <c r="BJ42" s="45">
        <f t="shared" si="19"/>
        <v>544.05475032537379</v>
      </c>
      <c r="BK42" s="8" t="s">
        <v>34</v>
      </c>
      <c r="BL42" s="8"/>
      <c r="BM42" s="8"/>
      <c r="BN42" s="44">
        <f>BI42/BN$3</f>
        <v>0.12711510180296359</v>
      </c>
      <c r="BO42" s="87">
        <f>BN42*SQRT(((BO$3/BN$3)^2)+((BJ42/BI42)^2))</f>
        <v>2.6984640893867498E-2</v>
      </c>
      <c r="BP42" s="55">
        <v>259.298</v>
      </c>
      <c r="BQ42" s="56">
        <v>37.411010573504598</v>
      </c>
      <c r="BR42" s="56">
        <f t="shared" si="113"/>
        <v>97.006002196885959</v>
      </c>
      <c r="BS42" s="56">
        <f t="shared" si="67"/>
        <v>38.024428571428587</v>
      </c>
      <c r="BT42" s="56">
        <f t="shared" si="21"/>
        <v>100.79733402908244</v>
      </c>
      <c r="BU42" s="56">
        <f t="shared" si="22"/>
        <v>39.431222084290511</v>
      </c>
      <c r="BV42" s="56">
        <f t="shared" si="23"/>
        <v>104.53389640484838</v>
      </c>
      <c r="BW42" s="56" t="s">
        <v>34</v>
      </c>
      <c r="BX42" s="56"/>
      <c r="BY42" s="56"/>
      <c r="BZ42" s="56">
        <f>BU42/BZ$3</f>
        <v>4.4683296788852197E-4</v>
      </c>
      <c r="CA42" s="58">
        <f>BZ42*SQRT(((CA$3/BZ$3)^2)+((BV42/BU42)^2))</f>
        <v>1.1845742819946898E-3</v>
      </c>
      <c r="CB42" s="52">
        <v>2656.223</v>
      </c>
      <c r="CC42" s="8">
        <v>7.1367843881040001</v>
      </c>
      <c r="CD42" s="53">
        <f t="shared" si="114"/>
        <v>189.56890837722773</v>
      </c>
      <c r="CE42" s="53">
        <f t="shared" si="68"/>
        <v>1959.6220408163265</v>
      </c>
      <c r="CF42" s="53">
        <f t="shared" si="25"/>
        <v>198.6822395946636</v>
      </c>
      <c r="CG42" s="53">
        <f t="shared" si="26"/>
        <v>2032.122369637917</v>
      </c>
      <c r="CH42" s="45">
        <f t="shared" si="27"/>
        <v>215.7142232110595</v>
      </c>
      <c r="CI42" s="8">
        <v>4.85561432805914E-2</v>
      </c>
      <c r="CJ42" s="8"/>
      <c r="CK42" s="8"/>
      <c r="CL42" s="44">
        <f>CG42/CL$3</f>
        <v>9.4284896285339259E-2</v>
      </c>
      <c r="CM42" s="87">
        <f>CL42*SQRT(((CM$3/CL$3)^2)+((CH42/CG42)^2))</f>
        <v>1.0011290545440983E-2</v>
      </c>
      <c r="CN42" s="55">
        <v>52604.046999999999</v>
      </c>
      <c r="CO42" s="56">
        <v>1.7721710591604001</v>
      </c>
      <c r="CP42" s="56">
        <f t="shared" si="115"/>
        <v>932.23369688113462</v>
      </c>
      <c r="CQ42" s="56">
        <f t="shared" si="69"/>
        <v>51833.701326530609</v>
      </c>
      <c r="CR42" s="56">
        <f t="shared" si="29"/>
        <v>934.86088713688957</v>
      </c>
      <c r="CS42" s="56">
        <f t="shared" si="30"/>
        <v>53751.397857769931</v>
      </c>
      <c r="CT42" s="56">
        <f t="shared" si="31"/>
        <v>1948.4714790844582</v>
      </c>
      <c r="CU42" s="56">
        <v>0.40424259921897698</v>
      </c>
      <c r="CV42" s="56"/>
      <c r="CW42" s="56"/>
      <c r="CX42" s="56">
        <f>CS42/CX$3</f>
        <v>0.45937439413528697</v>
      </c>
      <c r="CY42" s="58">
        <f>CX42*SQRT(((CY$3/CX$3)^2)+((CT42/CS42)^2))</f>
        <v>1.6683387161793913E-2</v>
      </c>
      <c r="CZ42" s="52">
        <v>158.18</v>
      </c>
      <c r="DA42" s="8">
        <v>39.220909610783103</v>
      </c>
      <c r="DB42" s="53">
        <f t="shared" si="116"/>
        <v>62.039634822336723</v>
      </c>
      <c r="DC42" s="53">
        <f t="shared" si="70"/>
        <v>67.218530612244905</v>
      </c>
      <c r="DD42" s="53">
        <f t="shared" si="33"/>
        <v>62.331111956043557</v>
      </c>
      <c r="DE42" s="53">
        <f t="shared" si="34"/>
        <v>69.7054211813374</v>
      </c>
      <c r="DF42" s="45">
        <f t="shared" si="35"/>
        <v>64.674334267849673</v>
      </c>
      <c r="DG42" s="8" t="s">
        <v>34</v>
      </c>
      <c r="DH42" s="8"/>
      <c r="DI42" s="8"/>
      <c r="DJ42" s="44">
        <f>DE42/DJ$3</f>
        <v>5.3882334756688306E-4</v>
      </c>
      <c r="DK42" s="87">
        <f>DJ42*SQRT(((DK$3/DJ$3)^2)+((DF42/DE42)^2))</f>
        <v>4.9993482158802271E-4</v>
      </c>
      <c r="DL42" s="55">
        <v>18.02</v>
      </c>
      <c r="DM42" s="56">
        <v>86.074258237924496</v>
      </c>
      <c r="DN42" s="56">
        <f t="shared" si="117"/>
        <v>15.510581334473994</v>
      </c>
      <c r="DO42" s="56">
        <f t="shared" si="71"/>
        <v>8.2131632653061235</v>
      </c>
      <c r="DP42" s="56">
        <f t="shared" si="37"/>
        <v>22.134097101837067</v>
      </c>
      <c r="DQ42" s="56">
        <f t="shared" si="38"/>
        <v>8.5170264720865756</v>
      </c>
      <c r="DR42" s="56">
        <f t="shared" si="39"/>
        <v>22.954556814453458</v>
      </c>
      <c r="DS42" s="56">
        <v>1.5987025357342799E-4</v>
      </c>
      <c r="DT42" s="56"/>
      <c r="DU42" s="56"/>
      <c r="DV42" s="56">
        <f>DQ42/DV$3</f>
        <v>1.181541877821233E-4</v>
      </c>
      <c r="DW42" s="58">
        <f>DV42*SQRT(((DW$3/DV$3)^2)+((DR42/DQ42)^2))</f>
        <v>3.184419073300912E-4</v>
      </c>
      <c r="DX42" s="52">
        <v>1786.1559999999999</v>
      </c>
      <c r="DY42" s="8">
        <v>7.1116509874128502</v>
      </c>
      <c r="DZ42" s="53">
        <f t="shared" si="118"/>
        <v>127.02518081073386</v>
      </c>
      <c r="EA42" s="53">
        <f t="shared" si="72"/>
        <v>1104.4187551020409</v>
      </c>
      <c r="EB42" s="53">
        <f t="shared" si="41"/>
        <v>130.07038471574143</v>
      </c>
      <c r="EC42" s="53">
        <f t="shared" si="42"/>
        <v>1145.2790440934193</v>
      </c>
      <c r="ED42" s="45">
        <f t="shared" si="43"/>
        <v>139.6074062732111</v>
      </c>
      <c r="EE42" s="8" t="s">
        <v>34</v>
      </c>
      <c r="EF42" s="8"/>
      <c r="EG42" s="8"/>
      <c r="EH42" s="44">
        <f>EC42/EH$3</f>
        <v>2.1816501144723777E-2</v>
      </c>
      <c r="EI42" s="87">
        <f>EH42*SQRT(((EI$3/EH$3)^2)+((ED42/EC42)^2))</f>
        <v>2.6598324342675707E-3</v>
      </c>
      <c r="EJ42" s="55">
        <v>67.076999999999998</v>
      </c>
      <c r="EK42" s="56">
        <v>36.595361229702199</v>
      </c>
      <c r="EL42" s="56">
        <f t="shared" si="119"/>
        <v>24.547070452047343</v>
      </c>
      <c r="EM42" s="56">
        <f t="shared" si="73"/>
        <v>50.405448979591839</v>
      </c>
      <c r="EN42" s="56">
        <f t="shared" si="45"/>
        <v>24.779641842944717</v>
      </c>
      <c r="EO42" s="56">
        <f t="shared" si="46"/>
        <v>52.270304318684673</v>
      </c>
      <c r="EP42" s="56">
        <f t="shared" si="47"/>
        <v>25.748927750694129</v>
      </c>
      <c r="EQ42" s="56" t="s">
        <v>34</v>
      </c>
      <c r="ER42" s="56"/>
      <c r="ES42" s="56"/>
      <c r="ET42" s="56">
        <f>EO42/ET$3</f>
        <v>5.3110512628467025E-4</v>
      </c>
      <c r="EU42" s="58">
        <f>ET42*SQRT(((EU$3/ET$3)^2)+((EP42/EO42)^2))</f>
        <v>2.6163089367787422E-4</v>
      </c>
      <c r="EV42" s="59">
        <v>927875.83100000001</v>
      </c>
      <c r="EW42" s="8">
        <v>0.67635399517077999</v>
      </c>
      <c r="EX42" s="53">
        <f t="shared" si="48"/>
        <v>98.920455160700868</v>
      </c>
      <c r="EY42" s="56">
        <v>799564.40700000001</v>
      </c>
      <c r="EZ42" s="56">
        <v>0.70433839060354198</v>
      </c>
      <c r="FA42" s="57">
        <f t="shared" si="49"/>
        <v>99.632967881382186</v>
      </c>
      <c r="FB42" s="8">
        <v>200892.39499999999</v>
      </c>
      <c r="FC42" s="8">
        <v>0.652134671170714</v>
      </c>
      <c r="FD42" s="53">
        <f t="shared" si="50"/>
        <v>94.232864969352661</v>
      </c>
      <c r="FE42" s="56">
        <v>40031.777999999998</v>
      </c>
      <c r="FF42" s="56">
        <v>2.8319430357321198</v>
      </c>
      <c r="FG42" s="57">
        <f t="shared" si="51"/>
        <v>90.975679347131347</v>
      </c>
      <c r="FH42" s="8">
        <v>333471.72100000002</v>
      </c>
      <c r="FI42" s="8">
        <v>0.77137589663435902</v>
      </c>
      <c r="FJ42" s="53">
        <f t="shared" si="52"/>
        <v>93.358165613087593</v>
      </c>
      <c r="FK42" s="56">
        <v>68332.758000000002</v>
      </c>
      <c r="FL42" s="56">
        <v>1.2864144740649599</v>
      </c>
      <c r="FM42" s="89">
        <f t="shared" si="53"/>
        <v>93.072751950628358</v>
      </c>
      <c r="FN42" s="7"/>
      <c r="FO42" s="60">
        <f t="shared" si="54"/>
        <v>95.503828581047046</v>
      </c>
      <c r="FP42" s="61">
        <f t="shared" si="55"/>
        <v>2.9910328700233952</v>
      </c>
      <c r="FQ42" s="62">
        <f t="shared" si="56"/>
        <v>94.560466393047292</v>
      </c>
      <c r="FR42" s="63">
        <f t="shared" si="57"/>
        <v>4.5163183997537395</v>
      </c>
      <c r="FS42" s="64">
        <v>99.037193092992609</v>
      </c>
      <c r="FT42" s="65">
        <v>0.27844964403563799</v>
      </c>
      <c r="FU42" s="7"/>
      <c r="FV42" s="60">
        <f t="shared" ref="FV42:FV46" si="120">FS42/FO42</f>
        <v>1.0369970980686607</v>
      </c>
      <c r="FW42" s="70">
        <f t="shared" ref="FW42:FW46" si="121">FV42*SQRT(((FP42/FO42)^2)+((FT42/FS42)^2))</f>
        <v>3.2607761012243788E-2</v>
      </c>
      <c r="FX42" s="62">
        <f t="shared" ref="FX42:FX46" si="122">FS42/FQ42</f>
        <v>1.047342476943139</v>
      </c>
      <c r="FY42" s="69">
        <f t="shared" ref="FY42:FY46" si="123">FX42*SQRT(((FR42/FQ42)^2)+((FT42/FS42)^2))</f>
        <v>5.0108898231605976E-2</v>
      </c>
    </row>
    <row r="43" spans="1:181" x14ac:dyDescent="0.25">
      <c r="A43" s="37"/>
      <c r="B43" s="5" t="b">
        <v>0</v>
      </c>
      <c r="C43" s="5" t="s">
        <v>178</v>
      </c>
      <c r="D43" s="6">
        <v>43420.693715277797</v>
      </c>
      <c r="E43" s="2" t="s">
        <v>28</v>
      </c>
      <c r="F43" s="3" t="s">
        <v>158</v>
      </c>
      <c r="G43" s="38" t="s">
        <v>58</v>
      </c>
      <c r="H43" s="52">
        <v>1406.6489999999999</v>
      </c>
      <c r="I43" s="8">
        <v>8.0688438168336898</v>
      </c>
      <c r="J43" s="53">
        <f t="shared" si="0"/>
        <v>113.50031086105292</v>
      </c>
      <c r="K43" s="53">
        <f t="shared" si="62"/>
        <v>-2246.8789999999999</v>
      </c>
      <c r="L43" s="53">
        <f t="shared" si="1"/>
        <v>268.20965925310657</v>
      </c>
      <c r="M43" s="53">
        <f t="shared" si="2"/>
        <v>-2314.981212217278</v>
      </c>
      <c r="N43" s="45">
        <f t="shared" si="3"/>
        <v>-287.39427090523111</v>
      </c>
      <c r="O43" s="8" t="s">
        <v>34</v>
      </c>
      <c r="P43" s="8"/>
      <c r="Q43" s="8"/>
      <c r="R43" s="44">
        <f t="shared" si="74"/>
        <v>-12.068508039919081</v>
      </c>
      <c r="S43" s="87">
        <f t="shared" si="75"/>
        <v>-1.4985467057205073</v>
      </c>
      <c r="T43" s="55">
        <v>16784.775000000001</v>
      </c>
      <c r="U43" s="56">
        <v>3.1119566790621702</v>
      </c>
      <c r="V43" s="56">
        <f t="shared" si="109"/>
        <v>522.3349266780574</v>
      </c>
      <c r="W43" s="56">
        <f t="shared" si="63"/>
        <v>-35295.112999999998</v>
      </c>
      <c r="X43" s="56">
        <f t="shared" si="5"/>
        <v>908.60163204612343</v>
      </c>
      <c r="Y43" s="56">
        <f t="shared" si="6"/>
        <v>-36364.897031876571</v>
      </c>
      <c r="Z43" s="56">
        <f t="shared" si="7"/>
        <v>-1553.7710531724119</v>
      </c>
      <c r="AA43" s="56" t="s">
        <v>34</v>
      </c>
      <c r="AB43" s="56"/>
      <c r="AC43" s="56"/>
      <c r="AD43" s="56">
        <f t="shared" ref="AD43:AD46" si="124">Y43/AD$3</f>
        <v>-14.16961386840577</v>
      </c>
      <c r="AE43" s="58">
        <f t="shared" ref="AE43:AE46" si="125">AD43*SQRT(((AE$3/AD$3)^2)+((Z43/Y43)^2))</f>
        <v>-0.60644046210923253</v>
      </c>
      <c r="AF43" s="52">
        <v>4399734.4239999996</v>
      </c>
      <c r="AG43" s="8">
        <v>0.55589502813088998</v>
      </c>
      <c r="AH43" s="53">
        <f t="shared" si="110"/>
        <v>24457.904913979248</v>
      </c>
      <c r="AI43" s="53">
        <f t="shared" si="64"/>
        <v>-57813.419000000693</v>
      </c>
      <c r="AJ43" s="53">
        <f t="shared" si="9"/>
        <v>38618.898394771641</v>
      </c>
      <c r="AK43" s="53">
        <f t="shared" si="10"/>
        <v>-59565.725968798062</v>
      </c>
      <c r="AL43" s="45">
        <f t="shared" si="11"/>
        <v>-39841.240900850345</v>
      </c>
      <c r="AM43" s="8" t="s">
        <v>34</v>
      </c>
      <c r="AN43" s="8"/>
      <c r="AO43" s="8"/>
      <c r="AP43" s="44">
        <f t="shared" ref="AP43:AP46" si="126">AK43/AP$3</f>
        <v>-0.88173674737322272</v>
      </c>
      <c r="AQ43" s="87">
        <f t="shared" ref="AQ43:AQ46" si="127">AP43*SQRT(((AQ$3/AP$3)^2)+((AL43/AK43)^2))</f>
        <v>-0.58976405286043454</v>
      </c>
      <c r="AR43" s="55">
        <v>42553.771000000001</v>
      </c>
      <c r="AS43" s="56">
        <v>2.8893580000129</v>
      </c>
      <c r="AT43" s="56">
        <f t="shared" si="111"/>
        <v>1229.5307866956693</v>
      </c>
      <c r="AU43" s="56">
        <f t="shared" si="65"/>
        <v>-116902.383</v>
      </c>
      <c r="AV43" s="56">
        <f t="shared" si="13"/>
        <v>2453.5235943814369</v>
      </c>
      <c r="AW43" s="56">
        <f t="shared" si="14"/>
        <v>-121725.48119457642</v>
      </c>
      <c r="AX43" s="56">
        <f t="shared" si="15"/>
        <v>-4874.1926403556408</v>
      </c>
      <c r="AY43" s="56" t="s">
        <v>34</v>
      </c>
      <c r="AZ43" s="56"/>
      <c r="BA43" s="56"/>
      <c r="BB43" s="56">
        <f t="shared" ref="BB43:BB46" si="128">AW43/BB$3</f>
        <v>-2.6799973842927436</v>
      </c>
      <c r="BC43" s="58">
        <f t="shared" ref="BC43:BC46" si="129">BB43*SQRT(((BC$3/BB$3)^2)+((AX43/AW43)^2))</f>
        <v>-0.10751628963358077</v>
      </c>
      <c r="BD43" s="52">
        <v>16364.039000000001</v>
      </c>
      <c r="BE43" s="8">
        <v>4.3511789659581899</v>
      </c>
      <c r="BF43" s="53">
        <f t="shared" si="112"/>
        <v>712.02862294919498</v>
      </c>
      <c r="BG43" s="53">
        <f t="shared" si="66"/>
        <v>8320.1638571428557</v>
      </c>
      <c r="BH43" s="53">
        <f t="shared" si="17"/>
        <v>738.4377757369474</v>
      </c>
      <c r="BI43" s="53">
        <f t="shared" si="18"/>
        <v>8663.4328842418654</v>
      </c>
      <c r="BJ43" s="45">
        <f t="shared" si="19"/>
        <v>823.708535357605</v>
      </c>
      <c r="BK43" s="8" t="s">
        <v>34</v>
      </c>
      <c r="BL43" s="8"/>
      <c r="BM43" s="8"/>
      <c r="BN43" s="44">
        <f t="shared" ref="BN43:BN46" si="130">BI43/BN$3</f>
        <v>0.42966983505638373</v>
      </c>
      <c r="BO43" s="87">
        <f t="shared" ref="BO43:BO46" si="131">BN43*SQRT(((BO$3/BN$3)^2)+((BJ43/BI43)^2))</f>
        <v>4.0866162182383786E-2</v>
      </c>
      <c r="BP43" s="55">
        <v>261.29899999999998</v>
      </c>
      <c r="BQ43" s="56">
        <v>22.5198376280687</v>
      </c>
      <c r="BR43" s="56">
        <f t="shared" si="113"/>
        <v>58.844110523767228</v>
      </c>
      <c r="BS43" s="56">
        <f t="shared" si="67"/>
        <v>40.025428571428563</v>
      </c>
      <c r="BT43" s="56">
        <f t="shared" si="21"/>
        <v>64.904294376269974</v>
      </c>
      <c r="BU43" s="56">
        <f t="shared" si="22"/>
        <v>41.238587015055892</v>
      </c>
      <c r="BV43" s="56">
        <f t="shared" si="23"/>
        <v>66.886309098658799</v>
      </c>
      <c r="BW43" s="56" t="s">
        <v>34</v>
      </c>
      <c r="BX43" s="56"/>
      <c r="BY43" s="56"/>
      <c r="BZ43" s="56">
        <f t="shared" ref="BZ43:BZ46" si="132">BU43/BZ$3</f>
        <v>4.6731395207778132E-4</v>
      </c>
      <c r="CA43" s="58">
        <f t="shared" ref="CA43:CA46" si="133">BZ43*SQRT(((CA$3/BZ$3)^2)+((BV43/BU43)^2))</f>
        <v>7.5795375644839113E-4</v>
      </c>
      <c r="CB43" s="52">
        <v>2607.154</v>
      </c>
      <c r="CC43" s="8">
        <v>4.8520894773742196</v>
      </c>
      <c r="CD43" s="53">
        <f t="shared" si="114"/>
        <v>126.50144489294107</v>
      </c>
      <c r="CE43" s="53">
        <f t="shared" si="68"/>
        <v>1910.5530408163265</v>
      </c>
      <c r="CF43" s="53">
        <f t="shared" si="25"/>
        <v>139.7886864771944</v>
      </c>
      <c r="CG43" s="53">
        <f t="shared" si="26"/>
        <v>1968.4613165347962</v>
      </c>
      <c r="CH43" s="45">
        <f t="shared" si="27"/>
        <v>158.90088394498423</v>
      </c>
      <c r="CI43" s="8">
        <v>4.6289865397157001E-2</v>
      </c>
      <c r="CJ43" s="8"/>
      <c r="CK43" s="8"/>
      <c r="CL43" s="44">
        <f t="shared" ref="CL43:CL46" si="134">CG43/CL$3</f>
        <v>9.1331198280276346E-2</v>
      </c>
      <c r="CM43" s="87">
        <f t="shared" ref="CM43:CM46" si="135">CL43*SQRT(((CM$3/CL$3)^2)+((CH43/CG43)^2))</f>
        <v>7.3760584063957413E-3</v>
      </c>
      <c r="CN43" s="55">
        <v>45661.152000000002</v>
      </c>
      <c r="CO43" s="56">
        <v>1.6771988499936401</v>
      </c>
      <c r="CP43" s="56">
        <f t="shared" si="115"/>
        <v>765.82831623784796</v>
      </c>
      <c r="CQ43" s="56">
        <f t="shared" si="69"/>
        <v>44890.806326530612</v>
      </c>
      <c r="CR43" s="56">
        <f t="shared" si="29"/>
        <v>769.02420160187569</v>
      </c>
      <c r="CS43" s="56">
        <f t="shared" si="30"/>
        <v>46251.432875202845</v>
      </c>
      <c r="CT43" s="56">
        <f t="shared" si="31"/>
        <v>1765.0756297476942</v>
      </c>
      <c r="CU43" s="56">
        <v>0.345793668195299</v>
      </c>
      <c r="CV43" s="56"/>
      <c r="CW43" s="56"/>
      <c r="CX43" s="56">
        <f t="shared" ref="CX43:CX46" si="136">CS43/CX$3</f>
        <v>0.39527760768483755</v>
      </c>
      <c r="CY43" s="58">
        <f t="shared" ref="CY43:CY46" si="137">CX43*SQRT(((CY$3/CX$3)^2)+((CT43/CS43)^2))</f>
        <v>1.5110337035197676E-2</v>
      </c>
      <c r="CZ43" s="52">
        <v>143.16399999999999</v>
      </c>
      <c r="DA43" s="8">
        <v>33.302139332197598</v>
      </c>
      <c r="DB43" s="53">
        <f t="shared" si="116"/>
        <v>47.676674753547367</v>
      </c>
      <c r="DC43" s="53">
        <f t="shared" si="70"/>
        <v>52.202530612244885</v>
      </c>
      <c r="DD43" s="53">
        <f t="shared" si="33"/>
        <v>48.055348758941307</v>
      </c>
      <c r="DE43" s="53">
        <f t="shared" si="34"/>
        <v>53.784773277752933</v>
      </c>
      <c r="DF43" s="45">
        <f t="shared" si="35"/>
        <v>49.545852417050121</v>
      </c>
      <c r="DG43" s="8" t="s">
        <v>34</v>
      </c>
      <c r="DH43" s="8"/>
      <c r="DI43" s="8"/>
      <c r="DJ43" s="44">
        <f t="shared" ref="DJ43:DJ46" si="138">DE43/DJ$3</f>
        <v>4.1575663835747363E-4</v>
      </c>
      <c r="DK43" s="87">
        <f t="shared" ref="DK43:DK46" si="139">DJ43*SQRT(((DK$3/DJ$3)^2)+((DF43/DE43)^2))</f>
        <v>3.8299115814761009E-4</v>
      </c>
      <c r="DL43" s="55">
        <v>6.0060000000000002</v>
      </c>
      <c r="DM43" s="56">
        <v>116.53431646335</v>
      </c>
      <c r="DN43" s="56">
        <f t="shared" si="117"/>
        <v>6.999051046788801</v>
      </c>
      <c r="DO43" s="56">
        <f t="shared" si="71"/>
        <v>-3.8008367346938758</v>
      </c>
      <c r="DP43" s="56">
        <f t="shared" si="37"/>
        <v>17.272140479273972</v>
      </c>
      <c r="DQ43" s="56">
        <f t="shared" si="38"/>
        <v>-3.9160389284521284</v>
      </c>
      <c r="DR43" s="56">
        <f t="shared" si="39"/>
        <v>-17.796154813122644</v>
      </c>
      <c r="DS43" s="56" t="s">
        <v>34</v>
      </c>
      <c r="DT43" s="56"/>
      <c r="DU43" s="56"/>
      <c r="DV43" s="56">
        <f t="shared" ref="DV43:DV46" si="140">DQ43/DV$3</f>
        <v>-5.432604917113546E-5</v>
      </c>
      <c r="DW43" s="58">
        <f t="shared" ref="DW43:DW46" si="141">DV43*SQRT(((DW$3/DV$3)^2)+((DR43/DQ43)^2))</f>
        <v>-2.4688082570388379E-4</v>
      </c>
      <c r="DX43" s="52">
        <v>1862.2349999999999</v>
      </c>
      <c r="DY43" s="8">
        <v>7.7747608282459604</v>
      </c>
      <c r="DZ43" s="53">
        <f t="shared" si="118"/>
        <v>144.78431730988615</v>
      </c>
      <c r="EA43" s="53">
        <f t="shared" si="72"/>
        <v>1180.4977551020406</v>
      </c>
      <c r="EB43" s="53">
        <f t="shared" si="41"/>
        <v>147.46323934795123</v>
      </c>
      <c r="EC43" s="53">
        <f t="shared" si="42"/>
        <v>1216.2782793937267</v>
      </c>
      <c r="ED43" s="45">
        <f t="shared" si="43"/>
        <v>157.49258502856216</v>
      </c>
      <c r="EE43" s="8" t="s">
        <v>34</v>
      </c>
      <c r="EF43" s="8"/>
      <c r="EG43" s="8"/>
      <c r="EH43" s="44">
        <f t="shared" ref="EH43:EH46" si="142">EC43/EH$3</f>
        <v>2.3168970576686352E-2</v>
      </c>
      <c r="EI43" s="87">
        <f t="shared" ref="EI43:EI46" si="143">EH43*SQRT(((EI$3/EH$3)^2)+((ED43/EC43)^2))</f>
        <v>3.0005283576823799E-3</v>
      </c>
      <c r="EJ43" s="55">
        <v>61.070999999999998</v>
      </c>
      <c r="EK43" s="56">
        <v>27.263239889799301</v>
      </c>
      <c r="EL43" s="56">
        <f t="shared" si="119"/>
        <v>16.649933233099329</v>
      </c>
      <c r="EM43" s="56">
        <f t="shared" si="73"/>
        <v>44.399448979591838</v>
      </c>
      <c r="EN43" s="56">
        <f t="shared" si="45"/>
        <v>16.990946376041162</v>
      </c>
      <c r="EO43" s="56">
        <f t="shared" si="46"/>
        <v>45.745182638030222</v>
      </c>
      <c r="EP43" s="56">
        <f t="shared" si="47"/>
        <v>17.57530542176821</v>
      </c>
      <c r="EQ43" s="56" t="s">
        <v>34</v>
      </c>
      <c r="ER43" s="56"/>
      <c r="ES43" s="56"/>
      <c r="ET43" s="56">
        <f t="shared" ref="ET43:ET46" si="144">EO43/ET$3</f>
        <v>4.6480504214706887E-4</v>
      </c>
      <c r="EU43" s="58">
        <f t="shared" ref="EU43:EU46" si="145">ET43*SQRT(((EU$3/ET$3)^2)+((EP43/EO43)^2))</f>
        <v>1.7858114269925384E-4</v>
      </c>
      <c r="EV43" s="59">
        <v>932142.36499999999</v>
      </c>
      <c r="EW43" s="8">
        <v>0.65029757976330504</v>
      </c>
      <c r="EX43" s="53">
        <f t="shared" si="48"/>
        <v>99.375308570109922</v>
      </c>
      <c r="EY43" s="56">
        <v>798077.00399999996</v>
      </c>
      <c r="EZ43" s="56">
        <v>0.54328043116694702</v>
      </c>
      <c r="FA43" s="57">
        <f t="shared" si="49"/>
        <v>99.447623994100226</v>
      </c>
      <c r="FB43" s="8">
        <v>200988.36300000001</v>
      </c>
      <c r="FC43" s="8">
        <v>0.642257672317462</v>
      </c>
      <c r="FD43" s="53">
        <f t="shared" si="50"/>
        <v>94.277880807734107</v>
      </c>
      <c r="FE43" s="56">
        <v>40495.578999999998</v>
      </c>
      <c r="FF43" s="56">
        <v>2.0297975744004999</v>
      </c>
      <c r="FG43" s="57">
        <f t="shared" si="51"/>
        <v>92.029707251085014</v>
      </c>
      <c r="FH43" s="8">
        <v>333373.78700000001</v>
      </c>
      <c r="FI43" s="8">
        <v>0.518608239583917</v>
      </c>
      <c r="FJ43" s="53">
        <f t="shared" si="52"/>
        <v>93.330748180017892</v>
      </c>
      <c r="FK43" s="56">
        <v>67904.361999999994</v>
      </c>
      <c r="FL43" s="56">
        <v>1.7575197912203999</v>
      </c>
      <c r="FM43" s="89">
        <f t="shared" si="53"/>
        <v>92.489254433308162</v>
      </c>
      <c r="FN43" s="7"/>
      <c r="FO43" s="60">
        <f t="shared" si="54"/>
        <v>95.661312519287307</v>
      </c>
      <c r="FP43" s="61">
        <f t="shared" si="55"/>
        <v>3.2510905943645501</v>
      </c>
      <c r="FQ43" s="62">
        <f t="shared" si="56"/>
        <v>94.655528559497796</v>
      </c>
      <c r="FR43" s="63">
        <f t="shared" si="57"/>
        <v>4.1564323516599382</v>
      </c>
      <c r="FS43" s="64">
        <v>98.560777513250869</v>
      </c>
      <c r="FT43" s="65">
        <v>0.27711016184911869</v>
      </c>
      <c r="FU43" s="7"/>
      <c r="FV43" s="60">
        <f t="shared" si="120"/>
        <v>1.0303096927859836</v>
      </c>
      <c r="FW43" s="70">
        <f t="shared" si="121"/>
        <v>3.5135134394802855E-2</v>
      </c>
      <c r="FX43" s="62">
        <f t="shared" si="122"/>
        <v>1.0412574839862454</v>
      </c>
      <c r="FY43" s="69">
        <f t="shared" si="123"/>
        <v>4.5816433170800884E-2</v>
      </c>
    </row>
    <row r="44" spans="1:181" x14ac:dyDescent="0.25">
      <c r="A44" s="37"/>
      <c r="B44" s="5" t="b">
        <v>0</v>
      </c>
      <c r="C44" s="5" t="s">
        <v>91</v>
      </c>
      <c r="D44" s="6">
        <v>43420.700902777797</v>
      </c>
      <c r="E44" s="2" t="s">
        <v>28</v>
      </c>
      <c r="F44" s="3" t="s">
        <v>158</v>
      </c>
      <c r="G44" s="38" t="s">
        <v>143</v>
      </c>
      <c r="H44" s="52">
        <v>1499.7539999999999</v>
      </c>
      <c r="I44" s="8">
        <v>6.30855679256541</v>
      </c>
      <c r="J44" s="53">
        <f t="shared" si="0"/>
        <v>94.612832838771439</v>
      </c>
      <c r="K44" s="53">
        <f t="shared" si="62"/>
        <v>-2153.7739999999999</v>
      </c>
      <c r="L44" s="53">
        <f t="shared" si="1"/>
        <v>260.77900392648405</v>
      </c>
      <c r="M44" s="53">
        <f t="shared" si="2"/>
        <v>-2247.151934765991</v>
      </c>
      <c r="N44" s="45">
        <f t="shared" si="3"/>
        <v>-282.28704118823254</v>
      </c>
      <c r="O44" s="8" t="s">
        <v>34</v>
      </c>
      <c r="P44" s="8"/>
      <c r="Q44" s="8"/>
      <c r="R44" s="44">
        <f t="shared" si="74"/>
        <v>-11.714899044760667</v>
      </c>
      <c r="S44" s="87">
        <f t="shared" si="75"/>
        <v>-1.4719095070181851</v>
      </c>
      <c r="T44" s="55">
        <v>20274.249</v>
      </c>
      <c r="U44" s="56">
        <v>2.7530838045833401</v>
      </c>
      <c r="V44" s="56">
        <f t="shared" si="109"/>
        <v>558.16706571989982</v>
      </c>
      <c r="W44" s="56">
        <f t="shared" si="63"/>
        <v>-31805.638999999999</v>
      </c>
      <c r="X44" s="56">
        <f t="shared" si="5"/>
        <v>929.66317738386863</v>
      </c>
      <c r="Y44" s="56">
        <f t="shared" si="6"/>
        <v>-33184.588176530437</v>
      </c>
      <c r="Z44" s="56">
        <f t="shared" si="7"/>
        <v>-1474.5149217185265</v>
      </c>
      <c r="AA44" s="56" t="s">
        <v>34</v>
      </c>
      <c r="AB44" s="56"/>
      <c r="AC44" s="56"/>
      <c r="AD44" s="56">
        <f t="shared" si="124"/>
        <v>-12.930403747089478</v>
      </c>
      <c r="AE44" s="58">
        <f t="shared" si="125"/>
        <v>-0.57543429850388783</v>
      </c>
      <c r="AF44" s="52">
        <v>4325480.7810000004</v>
      </c>
      <c r="AG44" s="8">
        <v>0.424173188829502</v>
      </c>
      <c r="AH44" s="53">
        <f t="shared" si="110"/>
        <v>18347.52976097495</v>
      </c>
      <c r="AI44" s="53">
        <f t="shared" si="64"/>
        <v>-132067.06199999992</v>
      </c>
      <c r="AJ44" s="53">
        <f t="shared" si="9"/>
        <v>35069.389056188411</v>
      </c>
      <c r="AK44" s="53">
        <f t="shared" si="10"/>
        <v>-137792.89465475947</v>
      </c>
      <c r="AL44" s="45">
        <f t="shared" si="11"/>
        <v>-36879.283151444622</v>
      </c>
      <c r="AM44" s="8" t="s">
        <v>34</v>
      </c>
      <c r="AN44" s="8"/>
      <c r="AO44" s="8"/>
      <c r="AP44" s="44">
        <f t="shared" si="126"/>
        <v>-2.0397142277367992</v>
      </c>
      <c r="AQ44" s="87">
        <f t="shared" si="127"/>
        <v>-0.54593800950083093</v>
      </c>
      <c r="AR44" s="55">
        <v>24744.942999999999</v>
      </c>
      <c r="AS44" s="56">
        <v>2.48502647778019</v>
      </c>
      <c r="AT44" s="56">
        <f t="shared" si="111"/>
        <v>614.91838546161569</v>
      </c>
      <c r="AU44" s="56">
        <f t="shared" si="65"/>
        <v>-134711.21100000001</v>
      </c>
      <c r="AV44" s="56">
        <f t="shared" si="13"/>
        <v>2210.4652663031493</v>
      </c>
      <c r="AW44" s="56">
        <f t="shared" si="14"/>
        <v>-141925.98061707744</v>
      </c>
      <c r="AX44" s="56">
        <f t="shared" si="15"/>
        <v>-5289.9461667507867</v>
      </c>
      <c r="AY44" s="56" t="s">
        <v>34</v>
      </c>
      <c r="AZ44" s="56"/>
      <c r="BA44" s="56"/>
      <c r="BB44" s="56">
        <f t="shared" si="128"/>
        <v>-3.1247463808251306</v>
      </c>
      <c r="BC44" s="58">
        <f t="shared" si="129"/>
        <v>-0.11672093674290922</v>
      </c>
      <c r="BD44" s="52">
        <v>9799.8439999999991</v>
      </c>
      <c r="BE44" s="8">
        <v>2.6301741154853402</v>
      </c>
      <c r="BF44" s="53">
        <f t="shared" si="112"/>
        <v>257.75296024594314</v>
      </c>
      <c r="BG44" s="53">
        <f t="shared" si="66"/>
        <v>1755.9688571428551</v>
      </c>
      <c r="BH44" s="53">
        <f t="shared" si="17"/>
        <v>323.63896127003949</v>
      </c>
      <c r="BI44" s="53">
        <f t="shared" si="18"/>
        <v>1850.0138194366646</v>
      </c>
      <c r="BJ44" s="45">
        <f t="shared" si="19"/>
        <v>346.54763827848382</v>
      </c>
      <c r="BK44" s="8" t="s">
        <v>34</v>
      </c>
      <c r="BL44" s="8"/>
      <c r="BM44" s="8"/>
      <c r="BN44" s="44">
        <f t="shared" si="130"/>
        <v>9.175290479773171E-2</v>
      </c>
      <c r="BO44" s="87">
        <f t="shared" si="131"/>
        <v>1.7188788643101801E-2</v>
      </c>
      <c r="BP44" s="55">
        <v>258.29300000000001</v>
      </c>
      <c r="BQ44" s="56">
        <v>24.8389408736621</v>
      </c>
      <c r="BR44" s="56">
        <f t="shared" si="113"/>
        <v>64.157245550808042</v>
      </c>
      <c r="BS44" s="56">
        <f t="shared" si="67"/>
        <v>37.019428571428591</v>
      </c>
      <c r="BT44" s="56">
        <f t="shared" si="21"/>
        <v>69.757366935792916</v>
      </c>
      <c r="BU44" s="56">
        <f t="shared" si="22"/>
        <v>38.624424168096176</v>
      </c>
      <c r="BV44" s="56">
        <f t="shared" si="23"/>
        <v>72.793209640334197</v>
      </c>
      <c r="BW44" s="56" t="s">
        <v>34</v>
      </c>
      <c r="BX44" s="56"/>
      <c r="BY44" s="56"/>
      <c r="BZ44" s="56">
        <f t="shared" si="132"/>
        <v>4.3769036747383648E-4</v>
      </c>
      <c r="CA44" s="58">
        <f t="shared" si="133"/>
        <v>8.2489033596128472E-4</v>
      </c>
      <c r="CB44" s="52">
        <v>2772.3560000000002</v>
      </c>
      <c r="CC44" s="8">
        <v>6.9446510211094301</v>
      </c>
      <c r="CD44" s="53">
        <f t="shared" si="114"/>
        <v>192.53044926278855</v>
      </c>
      <c r="CE44" s="53">
        <f t="shared" si="68"/>
        <v>2075.755040816327</v>
      </c>
      <c r="CF44" s="53">
        <f t="shared" si="25"/>
        <v>201.50988859197145</v>
      </c>
      <c r="CG44" s="53">
        <f t="shared" si="26"/>
        <v>2165.7504251006226</v>
      </c>
      <c r="CH44" s="45">
        <f t="shared" si="27"/>
        <v>222.3889913901474</v>
      </c>
      <c r="CI44" s="8">
        <v>5.3919807700834099E-2</v>
      </c>
      <c r="CJ44" s="8"/>
      <c r="CK44" s="8"/>
      <c r="CL44" s="44">
        <f t="shared" si="134"/>
        <v>0.10048487102030448</v>
      </c>
      <c r="CM44" s="87">
        <f t="shared" si="135"/>
        <v>1.0321260533476142E-2</v>
      </c>
      <c r="CN44" s="55">
        <v>39262.446000000004</v>
      </c>
      <c r="CO44" s="56">
        <v>2.0209042835486799</v>
      </c>
      <c r="CP44" s="56">
        <f t="shared" si="115"/>
        <v>793.45645303998731</v>
      </c>
      <c r="CQ44" s="56">
        <f t="shared" si="69"/>
        <v>38492.100326530614</v>
      </c>
      <c r="CR44" s="56">
        <f t="shared" si="29"/>
        <v>796.54149645106531</v>
      </c>
      <c r="CS44" s="56">
        <f t="shared" si="30"/>
        <v>40160.944333978361</v>
      </c>
      <c r="CT44" s="56">
        <f t="shared" si="31"/>
        <v>1580.2290477931531</v>
      </c>
      <c r="CU44" s="56">
        <v>0.29192600555100001</v>
      </c>
      <c r="CV44" s="56"/>
      <c r="CW44" s="56"/>
      <c r="CX44" s="56">
        <f t="shared" si="136"/>
        <v>0.34322659887170637</v>
      </c>
      <c r="CY44" s="58">
        <f t="shared" si="137"/>
        <v>1.3526561645467937E-2</v>
      </c>
      <c r="CZ44" s="52">
        <v>137.15899999999999</v>
      </c>
      <c r="DA44" s="8">
        <v>31.167921421084099</v>
      </c>
      <c r="DB44" s="53">
        <f t="shared" si="116"/>
        <v>42.74960934194474</v>
      </c>
      <c r="DC44" s="53">
        <f t="shared" si="70"/>
        <v>46.19753061224489</v>
      </c>
      <c r="DD44" s="53">
        <f t="shared" si="33"/>
        <v>43.171522183921539</v>
      </c>
      <c r="DE44" s="53">
        <f t="shared" si="34"/>
        <v>48.200447352747879</v>
      </c>
      <c r="DF44" s="45">
        <f t="shared" si="35"/>
        <v>45.072119582677679</v>
      </c>
      <c r="DG44" s="8" t="s">
        <v>34</v>
      </c>
      <c r="DH44" s="8"/>
      <c r="DI44" s="8"/>
      <c r="DJ44" s="44">
        <f t="shared" si="138"/>
        <v>3.7258976356034721E-4</v>
      </c>
      <c r="DK44" s="87">
        <f t="shared" si="139"/>
        <v>3.4840901038344789E-4</v>
      </c>
      <c r="DL44" s="55">
        <v>17.018000000000001</v>
      </c>
      <c r="DM44" s="56">
        <v>62.325215253319797</v>
      </c>
      <c r="DN44" s="56">
        <f t="shared" si="117"/>
        <v>10.606505131809964</v>
      </c>
      <c r="DO44" s="56">
        <f t="shared" si="71"/>
        <v>7.2111632653061246</v>
      </c>
      <c r="DP44" s="56">
        <f t="shared" si="37"/>
        <v>19.02204174875374</v>
      </c>
      <c r="DQ44" s="56">
        <f t="shared" si="38"/>
        <v>7.5238068077458919</v>
      </c>
      <c r="DR44" s="56">
        <f t="shared" si="39"/>
        <v>19.848348934881649</v>
      </c>
      <c r="DS44" s="56">
        <v>1.46536643278724E-4</v>
      </c>
      <c r="DT44" s="56"/>
      <c r="DU44" s="56"/>
      <c r="DV44" s="56">
        <f t="shared" si="140"/>
        <v>1.0437554530472632E-4</v>
      </c>
      <c r="DW44" s="58">
        <f t="shared" si="141"/>
        <v>2.7535039161357745E-4</v>
      </c>
      <c r="DX44" s="52">
        <v>2184.6529999999998</v>
      </c>
      <c r="DY44" s="8">
        <v>8.0027316668883408</v>
      </c>
      <c r="DZ44" s="53">
        <f t="shared" si="118"/>
        <v>174.83191744262612</v>
      </c>
      <c r="EA44" s="53">
        <f t="shared" si="72"/>
        <v>1502.9157551020407</v>
      </c>
      <c r="EB44" s="53">
        <f t="shared" si="41"/>
        <v>177.05679251801266</v>
      </c>
      <c r="EC44" s="53">
        <f t="shared" si="42"/>
        <v>1568.0754094291424</v>
      </c>
      <c r="ED44" s="45">
        <f t="shared" si="43"/>
        <v>192.04231475029781</v>
      </c>
      <c r="EE44" s="8" t="s">
        <v>34</v>
      </c>
      <c r="EF44" s="8"/>
      <c r="EG44" s="8"/>
      <c r="EH44" s="44">
        <f t="shared" si="142"/>
        <v>2.9870378875136057E-2</v>
      </c>
      <c r="EI44" s="87">
        <f t="shared" si="143"/>
        <v>3.658828724530458E-3</v>
      </c>
      <c r="EJ44" s="55">
        <v>72.081999999999994</v>
      </c>
      <c r="EK44" s="56">
        <v>42.835512504594597</v>
      </c>
      <c r="EL44" s="56">
        <f t="shared" si="119"/>
        <v>30.876694123561876</v>
      </c>
      <c r="EM44" s="56">
        <f t="shared" si="73"/>
        <v>55.410448979591834</v>
      </c>
      <c r="EN44" s="56">
        <f t="shared" si="45"/>
        <v>31.061909504839548</v>
      </c>
      <c r="EO44" s="56">
        <f t="shared" si="46"/>
        <v>57.812796342950577</v>
      </c>
      <c r="EP44" s="56">
        <f t="shared" si="47"/>
        <v>32.466315268943283</v>
      </c>
      <c r="EQ44" s="56" t="s">
        <v>34</v>
      </c>
      <c r="ER44" s="56"/>
      <c r="ES44" s="56"/>
      <c r="ET44" s="56">
        <f t="shared" si="144"/>
        <v>5.8742096306519721E-4</v>
      </c>
      <c r="EU44" s="58">
        <f t="shared" si="145"/>
        <v>3.2988446239676434E-4</v>
      </c>
      <c r="EV44" s="59">
        <v>937246.98199999996</v>
      </c>
      <c r="EW44" s="8">
        <v>0.440951736435994</v>
      </c>
      <c r="EX44" s="53">
        <f t="shared" si="48"/>
        <v>99.919509658435331</v>
      </c>
      <c r="EY44" s="56">
        <v>800408.60400000005</v>
      </c>
      <c r="EZ44" s="56">
        <v>0.96605235275689905</v>
      </c>
      <c r="FA44" s="57">
        <f t="shared" si="49"/>
        <v>99.738162474650977</v>
      </c>
      <c r="FB44" s="8">
        <v>202758.03200000001</v>
      </c>
      <c r="FC44" s="8">
        <v>1.13808936332473</v>
      </c>
      <c r="FD44" s="53">
        <f t="shared" si="50"/>
        <v>95.107981817368881</v>
      </c>
      <c r="FE44" s="56">
        <v>40871.813000000002</v>
      </c>
      <c r="FF44" s="56">
        <v>2.7676540002879402</v>
      </c>
      <c r="FG44" s="57">
        <f t="shared" si="51"/>
        <v>92.884731570601602</v>
      </c>
      <c r="FH44" s="8">
        <v>335156.35499999998</v>
      </c>
      <c r="FI44" s="8">
        <v>0.74961535796286505</v>
      </c>
      <c r="FJ44" s="53">
        <f t="shared" si="52"/>
        <v>93.829792830825298</v>
      </c>
      <c r="FK44" s="56">
        <v>68600.422999999995</v>
      </c>
      <c r="FL44" s="56">
        <v>1.19440715707233</v>
      </c>
      <c r="FM44" s="89">
        <f t="shared" si="53"/>
        <v>93.437325529684898</v>
      </c>
      <c r="FN44" s="7"/>
      <c r="FO44" s="60">
        <f t="shared" si="54"/>
        <v>96.285761435543165</v>
      </c>
      <c r="FP44" s="61">
        <f t="shared" si="55"/>
        <v>3.2111581060202066</v>
      </c>
      <c r="FQ44" s="62">
        <f t="shared" si="56"/>
        <v>95.353406524979164</v>
      </c>
      <c r="FR44" s="63">
        <f t="shared" si="57"/>
        <v>3.8073486279221456</v>
      </c>
      <c r="FS44" s="64">
        <v>100.46027814445596</v>
      </c>
      <c r="FT44" s="65">
        <v>0.27967073996713226</v>
      </c>
      <c r="FU44" s="7"/>
      <c r="FV44" s="60">
        <f t="shared" si="120"/>
        <v>1.043355493550387</v>
      </c>
      <c r="FW44" s="70">
        <f t="shared" si="121"/>
        <v>3.4917227673383407E-2</v>
      </c>
      <c r="FX44" s="62">
        <f t="shared" si="122"/>
        <v>1.0535573065041886</v>
      </c>
      <c r="FY44" s="69">
        <f t="shared" si="123"/>
        <v>4.2169418092636385E-2</v>
      </c>
    </row>
    <row r="45" spans="1:181" x14ac:dyDescent="0.25">
      <c r="A45" s="37"/>
      <c r="B45" s="5" t="b">
        <v>0</v>
      </c>
      <c r="C45" s="5" t="s">
        <v>171</v>
      </c>
      <c r="D45" s="6">
        <v>43420.708090277803</v>
      </c>
      <c r="E45" s="2" t="s">
        <v>28</v>
      </c>
      <c r="F45" s="3" t="s">
        <v>158</v>
      </c>
      <c r="G45" s="38" t="s">
        <v>57</v>
      </c>
      <c r="H45" s="52">
        <v>60396.576000000001</v>
      </c>
      <c r="I45" s="8">
        <v>1.8331951751533899</v>
      </c>
      <c r="J45" s="53">
        <f t="shared" si="0"/>
        <v>1107.1871171898504</v>
      </c>
      <c r="K45" s="53">
        <f t="shared" si="62"/>
        <v>56743.048000000003</v>
      </c>
      <c r="L45" s="53">
        <f t="shared" si="1"/>
        <v>1133.5419768240977</v>
      </c>
      <c r="M45" s="53">
        <f t="shared" si="2"/>
        <v>0</v>
      </c>
      <c r="N45" s="45" t="e">
        <f t="shared" si="3"/>
        <v>#DIV/0!</v>
      </c>
      <c r="O45" s="8">
        <v>285.42793718679002</v>
      </c>
      <c r="P45" s="8"/>
      <c r="Q45" s="8"/>
      <c r="R45" s="44">
        <f t="shared" si="74"/>
        <v>0</v>
      </c>
      <c r="S45" s="87" t="e">
        <f t="shared" si="75"/>
        <v>#DIV/0!</v>
      </c>
      <c r="T45" s="55">
        <v>965521.19900000002</v>
      </c>
      <c r="U45" s="56">
        <v>0.46804457700685898</v>
      </c>
      <c r="V45" s="56">
        <f t="shared" si="109"/>
        <v>4519.0696117711032</v>
      </c>
      <c r="W45" s="56">
        <f t="shared" si="63"/>
        <v>913441.31099999999</v>
      </c>
      <c r="X45" s="56">
        <f t="shared" si="5"/>
        <v>4579.815859416417</v>
      </c>
      <c r="Y45" s="56">
        <f t="shared" si="6"/>
        <v>0</v>
      </c>
      <c r="Z45" s="56" t="e">
        <f t="shared" si="7"/>
        <v>#DIV/0!</v>
      </c>
      <c r="AA45" s="56">
        <v>343.46247764641203</v>
      </c>
      <c r="AB45" s="56"/>
      <c r="AC45" s="56"/>
      <c r="AD45" s="56">
        <f t="shared" si="124"/>
        <v>0</v>
      </c>
      <c r="AE45" s="58" t="e">
        <f t="shared" si="125"/>
        <v>#DIV/0!</v>
      </c>
      <c r="AF45" s="52">
        <v>4497935.7779999999</v>
      </c>
      <c r="AG45" s="8">
        <v>0.69423368366990101</v>
      </c>
      <c r="AH45" s="53">
        <f t="shared" si="110"/>
        <v>31226.185240715819</v>
      </c>
      <c r="AI45" s="53">
        <f t="shared" si="64"/>
        <v>40387.93499999959</v>
      </c>
      <c r="AJ45" s="53">
        <f t="shared" si="9"/>
        <v>43223.89206367173</v>
      </c>
      <c r="AK45" s="53">
        <f t="shared" si="10"/>
        <v>0</v>
      </c>
      <c r="AL45" s="45" t="e">
        <f t="shared" si="11"/>
        <v>#DIV/0!</v>
      </c>
      <c r="AM45" s="8">
        <v>0.56352814719214395</v>
      </c>
      <c r="AN45" s="8"/>
      <c r="AO45" s="8"/>
      <c r="AP45" s="44">
        <f t="shared" si="126"/>
        <v>0</v>
      </c>
      <c r="AQ45" s="87" t="e">
        <f t="shared" si="127"/>
        <v>#DIV/0!</v>
      </c>
      <c r="AR45" s="55">
        <v>75785.759999999995</v>
      </c>
      <c r="AS45" s="56">
        <v>1.60153637942211</v>
      </c>
      <c r="AT45" s="56">
        <f t="shared" si="111"/>
        <v>1213.7365168215297</v>
      </c>
      <c r="AU45" s="56">
        <f t="shared" si="65"/>
        <v>-83670.394000000015</v>
      </c>
      <c r="AV45" s="56">
        <f t="shared" si="13"/>
        <v>2445.6468275325433</v>
      </c>
      <c r="AW45" s="56">
        <f t="shared" si="14"/>
        <v>0</v>
      </c>
      <c r="AX45" s="56" t="e">
        <f t="shared" si="15"/>
        <v>#DIV/0!</v>
      </c>
      <c r="AY45" s="56" t="s">
        <v>34</v>
      </c>
      <c r="AZ45" s="56"/>
      <c r="BA45" s="56"/>
      <c r="BB45" s="56">
        <f t="shared" si="128"/>
        <v>0</v>
      </c>
      <c r="BC45" s="58" t="e">
        <f t="shared" si="129"/>
        <v>#DIV/0!</v>
      </c>
      <c r="BD45" s="52">
        <v>28438.936000000002</v>
      </c>
      <c r="BE45" s="8">
        <v>2.2793815614008301</v>
      </c>
      <c r="BF45" s="53">
        <f t="shared" si="112"/>
        <v>648.23186344258283</v>
      </c>
      <c r="BG45" s="53">
        <f t="shared" si="66"/>
        <v>20395.060857142857</v>
      </c>
      <c r="BH45" s="53">
        <f t="shared" si="17"/>
        <v>677.1337663406299</v>
      </c>
      <c r="BI45" s="53">
        <f t="shared" si="18"/>
        <v>0</v>
      </c>
      <c r="BJ45" s="45" t="e">
        <f t="shared" si="19"/>
        <v>#DIV/0!</v>
      </c>
      <c r="BK45" s="8" t="s">
        <v>34</v>
      </c>
      <c r="BL45" s="8"/>
      <c r="BM45" s="8"/>
      <c r="BN45" s="44">
        <f t="shared" si="130"/>
        <v>0</v>
      </c>
      <c r="BO45" s="87" t="e">
        <f t="shared" si="131"/>
        <v>#DIV/0!</v>
      </c>
      <c r="BP45" s="55">
        <v>863</v>
      </c>
      <c r="BQ45" s="56">
        <v>17.532873123695101</v>
      </c>
      <c r="BR45" s="56">
        <f t="shared" si="113"/>
        <v>151.30869505748871</v>
      </c>
      <c r="BS45" s="56">
        <f t="shared" si="67"/>
        <v>641.72642857142864</v>
      </c>
      <c r="BT45" s="56">
        <f t="shared" si="21"/>
        <v>153.76689918557986</v>
      </c>
      <c r="BU45" s="56">
        <f t="shared" si="22"/>
        <v>0</v>
      </c>
      <c r="BV45" s="56" t="e">
        <f t="shared" si="23"/>
        <v>#DIV/0!</v>
      </c>
      <c r="BW45" s="56">
        <v>4.5492625064052199E-3</v>
      </c>
      <c r="BX45" s="56"/>
      <c r="BY45" s="56"/>
      <c r="BZ45" s="56">
        <f t="shared" si="132"/>
        <v>0</v>
      </c>
      <c r="CA45" s="58" t="e">
        <f t="shared" si="133"/>
        <v>#DIV/0!</v>
      </c>
      <c r="CB45" s="52">
        <v>76561.671000000002</v>
      </c>
      <c r="CC45" s="8">
        <v>1.17626492731906</v>
      </c>
      <c r="CD45" s="53">
        <f t="shared" si="114"/>
        <v>900.56808374240791</v>
      </c>
      <c r="CE45" s="53">
        <f t="shared" si="68"/>
        <v>75865.070040816325</v>
      </c>
      <c r="CF45" s="53">
        <f t="shared" si="25"/>
        <v>902.53040655841073</v>
      </c>
      <c r="CG45" s="53">
        <f t="shared" si="26"/>
        <v>0</v>
      </c>
      <c r="CH45" s="45" t="e">
        <f t="shared" si="27"/>
        <v>#DIV/0!</v>
      </c>
      <c r="CI45" s="8">
        <v>3.4619185975330198</v>
      </c>
      <c r="CJ45" s="8"/>
      <c r="CK45" s="8"/>
      <c r="CL45" s="44">
        <f t="shared" si="134"/>
        <v>0</v>
      </c>
      <c r="CM45" s="87" t="e">
        <f t="shared" si="135"/>
        <v>#DIV/0!</v>
      </c>
      <c r="CN45" s="55">
        <v>116395.091</v>
      </c>
      <c r="CO45" s="56">
        <v>1.5266251333095799</v>
      </c>
      <c r="CP45" s="56">
        <f t="shared" si="115"/>
        <v>1776.9167131445568</v>
      </c>
      <c r="CQ45" s="56">
        <f t="shared" si="69"/>
        <v>115624.74532653061</v>
      </c>
      <c r="CR45" s="56">
        <f t="shared" si="29"/>
        <v>1778.2964370852683</v>
      </c>
      <c r="CS45" s="56">
        <f t="shared" si="30"/>
        <v>0</v>
      </c>
      <c r="CT45" s="56" t="e">
        <f t="shared" si="31"/>
        <v>#DIV/0!</v>
      </c>
      <c r="CU45" s="56">
        <v>0.94126906018149903</v>
      </c>
      <c r="CV45" s="56"/>
      <c r="CW45" s="56"/>
      <c r="CX45" s="56">
        <f t="shared" si="136"/>
        <v>0</v>
      </c>
      <c r="CY45" s="58" t="e">
        <f t="shared" si="137"/>
        <v>#DIV/0!</v>
      </c>
      <c r="CZ45" s="52">
        <v>839.97900000000004</v>
      </c>
      <c r="DA45" s="8">
        <v>16.898721072695501</v>
      </c>
      <c r="DB45" s="53">
        <f t="shared" si="116"/>
        <v>141.94570827921697</v>
      </c>
      <c r="DC45" s="53">
        <f t="shared" si="70"/>
        <v>749.01753061224497</v>
      </c>
      <c r="DD45" s="53">
        <f t="shared" si="33"/>
        <v>142.0733448880419</v>
      </c>
      <c r="DE45" s="53">
        <f t="shared" si="34"/>
        <v>0</v>
      </c>
      <c r="DF45" s="45" t="e">
        <f t="shared" si="35"/>
        <v>#DIV/0!</v>
      </c>
      <c r="DG45" s="8" t="s">
        <v>34</v>
      </c>
      <c r="DH45" s="8"/>
      <c r="DI45" s="8"/>
      <c r="DJ45" s="44">
        <f t="shared" si="138"/>
        <v>0</v>
      </c>
      <c r="DK45" s="87" t="e">
        <f t="shared" si="139"/>
        <v>#DIV/0!</v>
      </c>
      <c r="DL45" s="55">
        <v>209.24199999999999</v>
      </c>
      <c r="DM45" s="56">
        <v>27.849753560280099</v>
      </c>
      <c r="DN45" s="56">
        <f t="shared" si="117"/>
        <v>58.273381344601283</v>
      </c>
      <c r="DO45" s="56">
        <f t="shared" si="71"/>
        <v>199.4351632653061</v>
      </c>
      <c r="DP45" s="56">
        <f t="shared" si="37"/>
        <v>60.374887946177957</v>
      </c>
      <c r="DQ45" s="56">
        <f t="shared" si="38"/>
        <v>0</v>
      </c>
      <c r="DR45" s="56" t="e">
        <f t="shared" si="39"/>
        <v>#DIV/0!</v>
      </c>
      <c r="DS45" s="56">
        <v>2.7044607004535698E-3</v>
      </c>
      <c r="DT45" s="56"/>
      <c r="DU45" s="56"/>
      <c r="DV45" s="56">
        <f t="shared" si="140"/>
        <v>0</v>
      </c>
      <c r="DW45" s="58" t="e">
        <f t="shared" si="141"/>
        <v>#DIV/0!</v>
      </c>
      <c r="DX45" s="52">
        <v>3635.5650000000001</v>
      </c>
      <c r="DY45" s="8">
        <v>7.35378564463893</v>
      </c>
      <c r="DZ45" s="53">
        <f t="shared" si="118"/>
        <v>267.35165707151731</v>
      </c>
      <c r="EA45" s="53">
        <f t="shared" si="72"/>
        <v>2953.827755102041</v>
      </c>
      <c r="EB45" s="53">
        <f t="shared" si="41"/>
        <v>268.81186164116258</v>
      </c>
      <c r="EC45" s="53">
        <f t="shared" si="42"/>
        <v>0</v>
      </c>
      <c r="ED45" s="45" t="e">
        <f t="shared" si="43"/>
        <v>#DIV/0!</v>
      </c>
      <c r="EE45" s="8" t="s">
        <v>34</v>
      </c>
      <c r="EF45" s="8"/>
      <c r="EG45" s="8"/>
      <c r="EH45" s="44">
        <f t="shared" si="142"/>
        <v>0</v>
      </c>
      <c r="EI45" s="87" t="e">
        <f t="shared" si="143"/>
        <v>#DIV/0!</v>
      </c>
      <c r="EJ45" s="55">
        <v>7931.1350000000002</v>
      </c>
      <c r="EK45" s="56">
        <v>4.4264329314641602</v>
      </c>
      <c r="EL45" s="56">
        <f t="shared" si="119"/>
        <v>351.06637147888006</v>
      </c>
      <c r="EM45" s="56">
        <f t="shared" si="73"/>
        <v>7914.4634489795917</v>
      </c>
      <c r="EN45" s="56">
        <f t="shared" si="45"/>
        <v>351.08270986397758</v>
      </c>
      <c r="EO45" s="56">
        <f t="shared" si="46"/>
        <v>0</v>
      </c>
      <c r="EP45" s="56" t="e">
        <f t="shared" si="47"/>
        <v>#DIV/0!</v>
      </c>
      <c r="EQ45" s="56">
        <v>7.5697130286773606E-2</v>
      </c>
      <c r="ER45" s="56"/>
      <c r="ES45" s="56"/>
      <c r="ET45" s="56">
        <f t="shared" si="144"/>
        <v>0</v>
      </c>
      <c r="EU45" s="58" t="e">
        <f t="shared" si="145"/>
        <v>#DIV/0!</v>
      </c>
      <c r="EV45" s="59">
        <v>2014.4069999999999</v>
      </c>
      <c r="EW45" s="8">
        <v>10.849007199074499</v>
      </c>
      <c r="EX45" s="53">
        <f t="shared" si="48"/>
        <v>0.21475508970219309</v>
      </c>
      <c r="EY45" s="56">
        <v>1803.1469999999999</v>
      </c>
      <c r="EZ45" s="56">
        <v>9.2039294673479493</v>
      </c>
      <c r="FA45" s="57">
        <f t="shared" si="49"/>
        <v>0.22468844981541383</v>
      </c>
      <c r="FB45" s="8">
        <v>334.38900000000001</v>
      </c>
      <c r="FC45" s="8">
        <v>22.0559140121795</v>
      </c>
      <c r="FD45" s="53">
        <f t="shared" si="50"/>
        <v>0.15685229639597292</v>
      </c>
      <c r="FE45" s="56">
        <v>71.081999999999994</v>
      </c>
      <c r="FF45" s="56">
        <v>48.088338149011101</v>
      </c>
      <c r="FG45" s="57">
        <f t="shared" si="51"/>
        <v>0.16153999553436746</v>
      </c>
      <c r="FH45" s="8">
        <v>525.60500000000002</v>
      </c>
      <c r="FI45" s="8">
        <v>17.207405287341398</v>
      </c>
      <c r="FJ45" s="53">
        <f t="shared" si="52"/>
        <v>0.14714746572788673</v>
      </c>
      <c r="FK45" s="56">
        <v>112.128</v>
      </c>
      <c r="FL45" s="56">
        <v>34.658864747043303</v>
      </c>
      <c r="FM45" s="89">
        <f t="shared" si="53"/>
        <v>0.15272413753181244</v>
      </c>
      <c r="FN45" s="7"/>
      <c r="FO45" s="60">
        <f t="shared" si="54"/>
        <v>0.17291828394201758</v>
      </c>
      <c r="FP45" s="61">
        <f t="shared" si="55"/>
        <v>3.6555227693656205E-2</v>
      </c>
      <c r="FQ45" s="62">
        <f t="shared" si="56"/>
        <v>0.17965086096053126</v>
      </c>
      <c r="FR45" s="63">
        <f t="shared" si="57"/>
        <v>3.9251982694844569E-2</v>
      </c>
      <c r="FS45" s="64"/>
      <c r="FT45" s="65"/>
      <c r="FU45" s="7"/>
      <c r="FV45" s="60">
        <f t="shared" si="120"/>
        <v>0</v>
      </c>
      <c r="FW45" s="70" t="e">
        <f t="shared" si="121"/>
        <v>#DIV/0!</v>
      </c>
      <c r="FX45" s="62">
        <f t="shared" si="122"/>
        <v>0</v>
      </c>
      <c r="FY45" s="69" t="e">
        <f t="shared" si="123"/>
        <v>#DIV/0!</v>
      </c>
    </row>
    <row r="46" spans="1:181" ht="15.75" thickBot="1" x14ac:dyDescent="0.3">
      <c r="A46" s="39"/>
      <c r="B46" s="40" t="b">
        <v>0</v>
      </c>
      <c r="C46" s="40" t="s">
        <v>134</v>
      </c>
      <c r="D46" s="41">
        <v>43420.711712962999</v>
      </c>
      <c r="E46" s="42" t="s">
        <v>28</v>
      </c>
      <c r="F46" s="36" t="s">
        <v>158</v>
      </c>
      <c r="G46" s="43" t="s">
        <v>155</v>
      </c>
      <c r="H46" s="71">
        <v>28762.21</v>
      </c>
      <c r="I46" s="72">
        <v>1.65354564999181</v>
      </c>
      <c r="J46" s="73">
        <f t="shared" si="0"/>
        <v>475.59627229650937</v>
      </c>
      <c r="K46" s="73">
        <f t="shared" si="62"/>
        <v>25108.682000000001</v>
      </c>
      <c r="L46" s="73">
        <f t="shared" si="1"/>
        <v>534.08418341441961</v>
      </c>
      <c r="M46" s="73">
        <f t="shared" si="2"/>
        <v>0</v>
      </c>
      <c r="N46" s="51" t="e">
        <f t="shared" si="3"/>
        <v>#DIV/0!</v>
      </c>
      <c r="O46" s="72">
        <v>126.301274981546</v>
      </c>
      <c r="P46" s="72"/>
      <c r="Q46" s="72"/>
      <c r="R46" s="50">
        <f t="shared" si="74"/>
        <v>0</v>
      </c>
      <c r="S46" s="88" t="e">
        <f t="shared" si="75"/>
        <v>#DIV/0!</v>
      </c>
      <c r="T46" s="74">
        <v>464755.95899999997</v>
      </c>
      <c r="U46" s="75">
        <v>0.89238794500152996</v>
      </c>
      <c r="V46" s="75">
        <f t="shared" si="109"/>
        <v>4147.4261517922532</v>
      </c>
      <c r="W46" s="75">
        <f t="shared" si="63"/>
        <v>412676.071</v>
      </c>
      <c r="X46" s="75">
        <f t="shared" si="5"/>
        <v>4213.5337704472486</v>
      </c>
      <c r="Y46" s="75">
        <f t="shared" si="6"/>
        <v>0</v>
      </c>
      <c r="Z46" s="75" t="e">
        <f t="shared" si="7"/>
        <v>#DIV/0!</v>
      </c>
      <c r="AA46" s="75">
        <v>155.170063039821</v>
      </c>
      <c r="AB46" s="75"/>
      <c r="AC46" s="75"/>
      <c r="AD46" s="75">
        <f t="shared" si="124"/>
        <v>0</v>
      </c>
      <c r="AE46" s="76" t="e">
        <f t="shared" si="125"/>
        <v>#DIV/0!</v>
      </c>
      <c r="AF46" s="71">
        <v>4614165.0350000001</v>
      </c>
      <c r="AG46" s="72">
        <v>0.47564924778687501</v>
      </c>
      <c r="AH46" s="73">
        <f t="shared" si="110"/>
        <v>21947.241280622497</v>
      </c>
      <c r="AI46" s="73">
        <f t="shared" si="64"/>
        <v>156617.19199999981</v>
      </c>
      <c r="AJ46" s="73">
        <f t="shared" si="9"/>
        <v>37079.800434661265</v>
      </c>
      <c r="AK46" s="73">
        <f t="shared" si="10"/>
        <v>0</v>
      </c>
      <c r="AL46" s="51" t="e">
        <f t="shared" si="11"/>
        <v>#DIV/0!</v>
      </c>
      <c r="AM46" s="72">
        <v>2.1852614159697801</v>
      </c>
      <c r="AN46" s="72"/>
      <c r="AO46" s="72"/>
      <c r="AP46" s="50">
        <f t="shared" si="126"/>
        <v>0</v>
      </c>
      <c r="AQ46" s="88" t="e">
        <f t="shared" si="127"/>
        <v>#DIV/0!</v>
      </c>
      <c r="AR46" s="74">
        <v>51171.42</v>
      </c>
      <c r="AS46" s="75">
        <v>1.2995716403947299</v>
      </c>
      <c r="AT46" s="75">
        <f t="shared" si="111"/>
        <v>665.00926230727691</v>
      </c>
      <c r="AU46" s="75">
        <f t="shared" si="65"/>
        <v>-108284.73400000001</v>
      </c>
      <c r="AV46" s="75">
        <f t="shared" si="13"/>
        <v>2224.9200865892694</v>
      </c>
      <c r="AW46" s="75">
        <f t="shared" si="14"/>
        <v>0</v>
      </c>
      <c r="AX46" s="75" t="e">
        <f t="shared" si="15"/>
        <v>#DIV/0!</v>
      </c>
      <c r="AY46" s="75" t="s">
        <v>34</v>
      </c>
      <c r="AZ46" s="75"/>
      <c r="BA46" s="75"/>
      <c r="BB46" s="75">
        <f t="shared" si="128"/>
        <v>0</v>
      </c>
      <c r="BC46" s="76" t="e">
        <f t="shared" si="129"/>
        <v>#DIV/0!</v>
      </c>
      <c r="BD46" s="71">
        <v>19538.762999999999</v>
      </c>
      <c r="BE46" s="72">
        <v>2.43313244506616</v>
      </c>
      <c r="BF46" s="73">
        <f t="shared" si="112"/>
        <v>475.40398191758214</v>
      </c>
      <c r="BG46" s="73">
        <f t="shared" si="66"/>
        <v>11494.887857142854</v>
      </c>
      <c r="BH46" s="73">
        <f t="shared" si="17"/>
        <v>514.11529325579897</v>
      </c>
      <c r="BI46" s="73">
        <f t="shared" si="18"/>
        <v>0</v>
      </c>
      <c r="BJ46" s="51" t="e">
        <f t="shared" si="19"/>
        <v>#DIV/0!</v>
      </c>
      <c r="BK46" s="72" t="s">
        <v>34</v>
      </c>
      <c r="BL46" s="72"/>
      <c r="BM46" s="72"/>
      <c r="BN46" s="50">
        <f t="shared" si="130"/>
        <v>0</v>
      </c>
      <c r="BO46" s="88" t="e">
        <f t="shared" si="131"/>
        <v>#DIV/0!</v>
      </c>
      <c r="BP46" s="74">
        <v>655.75400000000002</v>
      </c>
      <c r="BQ46" s="75">
        <v>11.1565076324651</v>
      </c>
      <c r="BR46" s="75">
        <f t="shared" si="113"/>
        <v>73.15924506019519</v>
      </c>
      <c r="BS46" s="75">
        <f t="shared" si="67"/>
        <v>434.4804285714286</v>
      </c>
      <c r="BT46" s="75">
        <f t="shared" si="21"/>
        <v>78.116664182016066</v>
      </c>
      <c r="BU46" s="75">
        <f t="shared" si="22"/>
        <v>0</v>
      </c>
      <c r="BV46" s="75" t="e">
        <f t="shared" si="23"/>
        <v>#DIV/0!</v>
      </c>
      <c r="BW46" s="75">
        <v>2.2523935864301298E-3</v>
      </c>
      <c r="BX46" s="75"/>
      <c r="BY46" s="75"/>
      <c r="BZ46" s="75">
        <f t="shared" si="132"/>
        <v>0</v>
      </c>
      <c r="CA46" s="76" t="e">
        <f t="shared" si="133"/>
        <v>#DIV/0!</v>
      </c>
      <c r="CB46" s="71">
        <v>8525.7389999999996</v>
      </c>
      <c r="CC46" s="72">
        <v>3.5562852282024302</v>
      </c>
      <c r="CD46" s="73">
        <f t="shared" si="114"/>
        <v>303.19959665209353</v>
      </c>
      <c r="CE46" s="73">
        <f t="shared" si="68"/>
        <v>7829.1380408163259</v>
      </c>
      <c r="CF46" s="73">
        <f t="shared" si="25"/>
        <v>308.97937911292684</v>
      </c>
      <c r="CG46" s="73">
        <f t="shared" si="26"/>
        <v>0</v>
      </c>
      <c r="CH46" s="51" t="e">
        <f t="shared" si="27"/>
        <v>#DIV/0!</v>
      </c>
      <c r="CI46" s="72">
        <v>0.319642863965024</v>
      </c>
      <c r="CJ46" s="72"/>
      <c r="CK46" s="72"/>
      <c r="CL46" s="50">
        <f t="shared" si="134"/>
        <v>0</v>
      </c>
      <c r="CM46" s="88" t="e">
        <f t="shared" si="135"/>
        <v>#DIV/0!</v>
      </c>
      <c r="CN46" s="74">
        <v>56742.976000000002</v>
      </c>
      <c r="CO46" s="75">
        <v>1.42755478426003</v>
      </c>
      <c r="CP46" s="75">
        <f t="shared" si="115"/>
        <v>810.0370686195206</v>
      </c>
      <c r="CQ46" s="75">
        <f t="shared" si="69"/>
        <v>55972.630326530612</v>
      </c>
      <c r="CR46" s="75">
        <f t="shared" si="29"/>
        <v>813.05920155632634</v>
      </c>
      <c r="CS46" s="75">
        <f t="shared" si="30"/>
        <v>0</v>
      </c>
      <c r="CT46" s="75" t="e">
        <f t="shared" si="31"/>
        <v>#DIV/0!</v>
      </c>
      <c r="CU46" s="75">
        <v>0.439086274030838</v>
      </c>
      <c r="CV46" s="75"/>
      <c r="CW46" s="75"/>
      <c r="CX46" s="75">
        <f t="shared" si="136"/>
        <v>0</v>
      </c>
      <c r="CY46" s="76" t="e">
        <f t="shared" si="137"/>
        <v>#DIV/0!</v>
      </c>
      <c r="CZ46" s="71">
        <v>521.6</v>
      </c>
      <c r="DA46" s="72">
        <v>25.422708683902499</v>
      </c>
      <c r="DB46" s="73">
        <f t="shared" si="116"/>
        <v>132.60484849523544</v>
      </c>
      <c r="DC46" s="73">
        <f t="shared" si="70"/>
        <v>430.63853061224495</v>
      </c>
      <c r="DD46" s="73">
        <f t="shared" si="33"/>
        <v>132.74146704490005</v>
      </c>
      <c r="DE46" s="73">
        <f t="shared" si="34"/>
        <v>0</v>
      </c>
      <c r="DF46" s="51" t="e">
        <f t="shared" si="35"/>
        <v>#DIV/0!</v>
      </c>
      <c r="DG46" s="72" t="s">
        <v>34</v>
      </c>
      <c r="DH46" s="72"/>
      <c r="DI46" s="72"/>
      <c r="DJ46" s="50">
        <f t="shared" si="138"/>
        <v>0</v>
      </c>
      <c r="DK46" s="88" t="e">
        <f t="shared" si="139"/>
        <v>#DIV/0!</v>
      </c>
      <c r="DL46" s="74">
        <v>74.084999999999994</v>
      </c>
      <c r="DM46" s="75">
        <v>45.135348734557098</v>
      </c>
      <c r="DN46" s="75">
        <f t="shared" si="117"/>
        <v>33.438523109996623</v>
      </c>
      <c r="DO46" s="75">
        <f t="shared" si="71"/>
        <v>64.278163265306119</v>
      </c>
      <c r="DP46" s="75">
        <f t="shared" si="37"/>
        <v>36.979385459442092</v>
      </c>
      <c r="DQ46" s="75">
        <f t="shared" si="38"/>
        <v>0</v>
      </c>
      <c r="DR46" s="75" t="e">
        <f t="shared" si="39"/>
        <v>#DIV/0!</v>
      </c>
      <c r="DS46" s="75">
        <v>9.0592700125065599E-4</v>
      </c>
      <c r="DT46" s="75"/>
      <c r="DU46" s="75"/>
      <c r="DV46" s="75">
        <f t="shared" si="140"/>
        <v>0</v>
      </c>
      <c r="DW46" s="76" t="e">
        <f t="shared" si="141"/>
        <v>#DIV/0!</v>
      </c>
      <c r="DX46" s="71">
        <v>1486.7639999999999</v>
      </c>
      <c r="DY46" s="72">
        <v>9.3219853881083896</v>
      </c>
      <c r="DZ46" s="73">
        <f t="shared" si="118"/>
        <v>138.59592283565581</v>
      </c>
      <c r="EA46" s="73">
        <f t="shared" si="72"/>
        <v>805.02675510204074</v>
      </c>
      <c r="EB46" s="73">
        <f t="shared" si="41"/>
        <v>141.39214351147101</v>
      </c>
      <c r="EC46" s="73">
        <f t="shared" si="42"/>
        <v>0</v>
      </c>
      <c r="ED46" s="51" t="e">
        <f t="shared" si="43"/>
        <v>#DIV/0!</v>
      </c>
      <c r="EE46" s="72" t="s">
        <v>34</v>
      </c>
      <c r="EF46" s="72"/>
      <c r="EG46" s="72"/>
      <c r="EH46" s="50">
        <f t="shared" si="142"/>
        <v>0</v>
      </c>
      <c r="EI46" s="88" t="e">
        <f t="shared" si="143"/>
        <v>#DIV/0!</v>
      </c>
      <c r="EJ46" s="74">
        <v>5165.7510000000002</v>
      </c>
      <c r="EK46" s="75">
        <v>5.1447390533968296</v>
      </c>
      <c r="EL46" s="75">
        <f t="shared" si="119"/>
        <v>265.76440909823725</v>
      </c>
      <c r="EM46" s="75">
        <f t="shared" si="73"/>
        <v>5149.0794489795917</v>
      </c>
      <c r="EN46" s="75">
        <f t="shared" si="45"/>
        <v>265.78599121364925</v>
      </c>
      <c r="EO46" s="75">
        <f t="shared" si="46"/>
        <v>0</v>
      </c>
      <c r="EP46" s="75" t="e">
        <f t="shared" si="47"/>
        <v>#DIV/0!</v>
      </c>
      <c r="EQ46" s="75">
        <v>4.8221363133590399E-2</v>
      </c>
      <c r="ER46" s="75"/>
      <c r="ES46" s="75"/>
      <c r="ET46" s="75">
        <f t="shared" si="144"/>
        <v>0</v>
      </c>
      <c r="EU46" s="76" t="e">
        <f t="shared" si="145"/>
        <v>#DIV/0!</v>
      </c>
      <c r="EV46" s="90">
        <v>1411.6590000000001</v>
      </c>
      <c r="EW46" s="72">
        <v>10.982403533489499</v>
      </c>
      <c r="EX46" s="73">
        <f t="shared" si="48"/>
        <v>0.15049637693569781</v>
      </c>
      <c r="EY46" s="75">
        <v>1223.4290000000001</v>
      </c>
      <c r="EZ46" s="75">
        <v>8.4686848826838492</v>
      </c>
      <c r="FA46" s="91">
        <f t="shared" si="49"/>
        <v>0.15245033570153846</v>
      </c>
      <c r="FB46" s="72">
        <v>315.36500000000001</v>
      </c>
      <c r="FC46" s="72">
        <v>33.970640523021203</v>
      </c>
      <c r="FD46" s="73">
        <f t="shared" si="50"/>
        <v>0.14792868321899347</v>
      </c>
      <c r="FE46" s="75">
        <v>60.067</v>
      </c>
      <c r="FF46" s="75">
        <v>61.869297996042498</v>
      </c>
      <c r="FG46" s="91">
        <f t="shared" si="51"/>
        <v>0.13650745493602953</v>
      </c>
      <c r="FH46" s="72">
        <v>558.65200000000004</v>
      </c>
      <c r="FI46" s="72">
        <v>15.642087022283301</v>
      </c>
      <c r="FJ46" s="73">
        <f t="shared" si="52"/>
        <v>0.15639924662782009</v>
      </c>
      <c r="FK46" s="75">
        <v>106.122</v>
      </c>
      <c r="FL46" s="75">
        <v>25.625120683785202</v>
      </c>
      <c r="FM46" s="92">
        <f t="shared" si="53"/>
        <v>0.14454365477981412</v>
      </c>
      <c r="FN46" s="7"/>
      <c r="FO46" s="77">
        <f t="shared" si="54"/>
        <v>0.15160810226083712</v>
      </c>
      <c r="FP46" s="78">
        <f t="shared" si="55"/>
        <v>4.3433352408782837E-3</v>
      </c>
      <c r="FQ46" s="79">
        <f t="shared" si="56"/>
        <v>0.14450048180579403</v>
      </c>
      <c r="FR46" s="80">
        <f t="shared" si="57"/>
        <v>7.9715280658775155E-3</v>
      </c>
      <c r="FS46" s="81"/>
      <c r="FT46" s="82"/>
      <c r="FU46" s="7"/>
      <c r="FV46" s="77">
        <f t="shared" si="120"/>
        <v>0</v>
      </c>
      <c r="FW46" s="83" t="e">
        <f t="shared" si="121"/>
        <v>#DIV/0!</v>
      </c>
      <c r="FX46" s="79">
        <f t="shared" si="122"/>
        <v>0</v>
      </c>
      <c r="FY46" s="84" t="e">
        <f t="shared" si="123"/>
        <v>#DIV/0!</v>
      </c>
    </row>
  </sheetData>
  <mergeCells count="22">
    <mergeCell ref="FE1:FG1"/>
    <mergeCell ref="FH1:FJ1"/>
    <mergeCell ref="A1:G1"/>
    <mergeCell ref="AR1:BC1"/>
    <mergeCell ref="AF1:AQ1"/>
    <mergeCell ref="T1:AE1"/>
    <mergeCell ref="FO1:FR1"/>
    <mergeCell ref="FS1:FT1"/>
    <mergeCell ref="FV1:FY1"/>
    <mergeCell ref="FK1:FM1"/>
    <mergeCell ref="H1:S1"/>
    <mergeCell ref="EJ1:EU1"/>
    <mergeCell ref="DX1:EI1"/>
    <mergeCell ref="DL1:DW1"/>
    <mergeCell ref="CZ1:DK1"/>
    <mergeCell ref="CN1:CY1"/>
    <mergeCell ref="CB1:CM1"/>
    <mergeCell ref="BP1:CA1"/>
    <mergeCell ref="BD1:BO1"/>
    <mergeCell ref="EV1:EX1"/>
    <mergeCell ref="EY1:FA1"/>
    <mergeCell ref="FB1:FD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xr:uid="{00000000-0002-0000-0100-000000000000}">
          <x14:formula1>
            <xm:f>ValueList_Helper!$A$1:$A$20</xm:f>
          </x14:formula1>
          <xm:sqref>E3:E46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34"/>
  <sheetViews>
    <sheetView zoomScale="60" zoomScaleNormal="60" workbookViewId="0">
      <pane ySplit="2" topLeftCell="A3" activePane="bottomLeft" state="frozen"/>
      <selection activeCell="Q1" sqref="Q1"/>
      <selection pane="bottomLeft" activeCell="BH30" sqref="BH30"/>
    </sheetView>
  </sheetViews>
  <sheetFormatPr defaultRowHeight="15" x14ac:dyDescent="0.25"/>
  <cols>
    <col min="1" max="1" width="25.7109375" style="107" bestFit="1" customWidth="1"/>
    <col min="2" max="2" width="15.42578125" style="107" bestFit="1" customWidth="1"/>
    <col min="3" max="3" width="13" style="124" bestFit="1" customWidth="1"/>
    <col min="4" max="4" width="15.85546875" style="107" bestFit="1" customWidth="1"/>
    <col min="5" max="5" width="15.85546875" style="124" bestFit="1" customWidth="1"/>
    <col min="6" max="6" width="47" style="107" bestFit="1" customWidth="1"/>
    <col min="7" max="7" width="48.28515625" style="124" bestFit="1" customWidth="1"/>
    <col min="8" max="8" width="28.5703125" style="107" bestFit="1" customWidth="1"/>
    <col min="9" max="9" width="30.28515625" style="124" bestFit="1" customWidth="1"/>
    <col min="10" max="10" width="14.28515625" style="107" bestFit="1" customWidth="1"/>
    <col min="11" max="11" width="12.5703125" style="124" bestFit="1" customWidth="1"/>
    <col min="12" max="12" width="15.85546875" style="107" bestFit="1" customWidth="1"/>
    <col min="13" max="13" width="15.85546875" style="124" bestFit="1" customWidth="1"/>
    <col min="14" max="14" width="47" style="107" bestFit="1" customWidth="1"/>
    <col min="15" max="15" width="48.28515625" style="124" bestFit="1" customWidth="1"/>
    <col min="16" max="16" width="28.5703125" style="107" bestFit="1" customWidth="1"/>
    <col min="17" max="17" width="30.28515625" style="124" bestFit="1" customWidth="1"/>
    <col min="18" max="18" width="14.28515625" style="107" bestFit="1" customWidth="1"/>
    <col min="19" max="19" width="11.42578125" style="124" bestFit="1" customWidth="1"/>
    <col min="20" max="20" width="15.85546875" style="107" bestFit="1" customWidth="1"/>
    <col min="21" max="21" width="15.85546875" style="124" bestFit="1" customWidth="1"/>
    <col min="22" max="22" width="47" style="107" bestFit="1" customWidth="1"/>
    <col min="23" max="23" width="48.28515625" style="124" bestFit="1" customWidth="1"/>
    <col min="24" max="24" width="28.5703125" style="107" bestFit="1" customWidth="1"/>
    <col min="25" max="25" width="30.28515625" style="124" bestFit="1" customWidth="1"/>
    <col min="26" max="26" width="16.42578125" style="107" bestFit="1" customWidth="1"/>
    <col min="27" max="27" width="13" style="124" bestFit="1" customWidth="1"/>
    <col min="28" max="28" width="15.85546875" style="107" bestFit="1" customWidth="1"/>
    <col min="29" max="29" width="15.85546875" style="124" bestFit="1" customWidth="1"/>
    <col min="30" max="30" width="47" style="107" bestFit="1" customWidth="1"/>
    <col min="31" max="31" width="48.28515625" style="124" bestFit="1" customWidth="1"/>
    <col min="32" max="32" width="28.5703125" style="107" bestFit="1" customWidth="1"/>
    <col min="33" max="33" width="30.28515625" style="124" bestFit="1" customWidth="1"/>
    <col min="34" max="34" width="15" style="107" bestFit="1" customWidth="1"/>
    <col min="35" max="35" width="12.5703125" style="124" bestFit="1" customWidth="1"/>
    <col min="36" max="36" width="32.140625" style="107" bestFit="1" customWidth="1"/>
    <col min="37" max="37" width="15.85546875" style="124" bestFit="1" customWidth="1"/>
    <col min="38" max="38" width="47" style="107" bestFit="1" customWidth="1"/>
    <col min="39" max="39" width="48.28515625" style="124" bestFit="1" customWidth="1"/>
    <col min="40" max="40" width="28.5703125" style="107" bestFit="1" customWidth="1"/>
    <col min="41" max="41" width="30.28515625" style="124" bestFit="1" customWidth="1"/>
    <col min="42" max="42" width="14.28515625" style="107" bestFit="1" customWidth="1"/>
    <col min="43" max="43" width="12.5703125" style="124" bestFit="1" customWidth="1"/>
    <col min="44" max="44" width="15.85546875" style="107" bestFit="1" customWidth="1"/>
    <col min="45" max="45" width="15.85546875" style="124" bestFit="1" customWidth="1"/>
    <col min="46" max="46" width="47" style="107" bestFit="1" customWidth="1"/>
    <col min="47" max="47" width="48.28515625" style="124" bestFit="1" customWidth="1"/>
    <col min="48" max="48" width="28.5703125" style="107" bestFit="1" customWidth="1"/>
    <col min="49" max="49" width="30.28515625" style="124" bestFit="1" customWidth="1"/>
    <col min="50" max="50" width="12.85546875" style="107" bestFit="1" customWidth="1"/>
    <col min="51" max="51" width="11.5703125" style="124" bestFit="1" customWidth="1"/>
    <col min="52" max="52" width="15.85546875" style="107" bestFit="1" customWidth="1"/>
    <col min="53" max="53" width="15.85546875" style="124" bestFit="1" customWidth="1"/>
    <col min="54" max="54" width="47" style="107" bestFit="1" customWidth="1"/>
    <col min="55" max="55" width="48.28515625" style="124" bestFit="1" customWidth="1"/>
    <col min="56" max="56" width="28.5703125" style="107" bestFit="1" customWidth="1"/>
    <col min="57" max="57" width="30.28515625" style="124" bestFit="1" customWidth="1"/>
    <col min="58" max="58" width="14.28515625" style="107" bestFit="1" customWidth="1"/>
    <col min="59" max="59" width="12.140625" style="124" bestFit="1" customWidth="1"/>
    <col min="60" max="60" width="15.85546875" style="107" bestFit="1" customWidth="1"/>
    <col min="61" max="61" width="15.85546875" style="124" bestFit="1" customWidth="1"/>
    <col min="62" max="62" width="47" style="107" bestFit="1" customWidth="1"/>
    <col min="63" max="63" width="48.28515625" style="124" bestFit="1" customWidth="1"/>
    <col min="64" max="64" width="28.5703125" style="107" bestFit="1" customWidth="1"/>
    <col min="65" max="65" width="30.28515625" style="124" bestFit="1" customWidth="1"/>
    <col min="66" max="16384" width="9.140625" style="107"/>
  </cols>
  <sheetData>
    <row r="1" spans="1:65" x14ac:dyDescent="0.25">
      <c r="A1" s="106" t="s">
        <v>144</v>
      </c>
      <c r="B1" s="169" t="s">
        <v>195</v>
      </c>
      <c r="C1" s="170"/>
      <c r="D1" s="170"/>
      <c r="E1" s="170"/>
      <c r="F1" s="170"/>
      <c r="G1" s="170"/>
      <c r="H1" s="170"/>
      <c r="I1" s="171"/>
      <c r="J1" s="163" t="s">
        <v>196</v>
      </c>
      <c r="K1" s="164"/>
      <c r="L1" s="164"/>
      <c r="M1" s="164"/>
      <c r="N1" s="164"/>
      <c r="O1" s="164"/>
      <c r="P1" s="164"/>
      <c r="Q1" s="165"/>
      <c r="R1" s="163" t="s">
        <v>197</v>
      </c>
      <c r="S1" s="164"/>
      <c r="T1" s="164"/>
      <c r="U1" s="164"/>
      <c r="V1" s="164"/>
      <c r="W1" s="164"/>
      <c r="X1" s="164"/>
      <c r="Y1" s="165"/>
      <c r="Z1" s="163" t="s">
        <v>198</v>
      </c>
      <c r="AA1" s="164"/>
      <c r="AB1" s="164"/>
      <c r="AC1" s="164"/>
      <c r="AD1" s="164"/>
      <c r="AE1" s="164"/>
      <c r="AF1" s="164"/>
      <c r="AG1" s="165"/>
      <c r="AH1" s="163" t="s">
        <v>199</v>
      </c>
      <c r="AI1" s="164"/>
      <c r="AJ1" s="164"/>
      <c r="AK1" s="164"/>
      <c r="AL1" s="164"/>
      <c r="AM1" s="164"/>
      <c r="AN1" s="164"/>
      <c r="AO1" s="165"/>
      <c r="AP1" s="163" t="s">
        <v>200</v>
      </c>
      <c r="AQ1" s="164"/>
      <c r="AR1" s="164"/>
      <c r="AS1" s="164"/>
      <c r="AT1" s="164"/>
      <c r="AU1" s="164"/>
      <c r="AV1" s="164"/>
      <c r="AW1" s="165"/>
      <c r="AX1" s="163" t="s">
        <v>201</v>
      </c>
      <c r="AY1" s="164"/>
      <c r="AZ1" s="164"/>
      <c r="BA1" s="164"/>
      <c r="BB1" s="164"/>
      <c r="BC1" s="164"/>
      <c r="BD1" s="164"/>
      <c r="BE1" s="165"/>
      <c r="BF1" s="166" t="s">
        <v>202</v>
      </c>
      <c r="BG1" s="167"/>
      <c r="BH1" s="167"/>
      <c r="BI1" s="167"/>
      <c r="BJ1" s="167"/>
      <c r="BK1" s="167"/>
      <c r="BL1" s="167"/>
      <c r="BM1" s="168"/>
    </row>
    <row r="2" spans="1:65" ht="15.75" thickBot="1" x14ac:dyDescent="0.3">
      <c r="A2" s="108"/>
      <c r="B2" s="109" t="s">
        <v>139</v>
      </c>
      <c r="C2" s="110" t="s">
        <v>269</v>
      </c>
      <c r="D2" s="111" t="s">
        <v>203</v>
      </c>
      <c r="E2" s="110" t="s">
        <v>286</v>
      </c>
      <c r="F2" s="111" t="s">
        <v>204</v>
      </c>
      <c r="G2" s="110" t="s">
        <v>287</v>
      </c>
      <c r="H2" s="111" t="s">
        <v>205</v>
      </c>
      <c r="I2" s="112" t="s">
        <v>288</v>
      </c>
      <c r="J2" s="109" t="s">
        <v>139</v>
      </c>
      <c r="K2" s="110" t="s">
        <v>269</v>
      </c>
      <c r="L2" s="111" t="s">
        <v>203</v>
      </c>
      <c r="M2" s="110" t="s">
        <v>286</v>
      </c>
      <c r="N2" s="111" t="s">
        <v>204</v>
      </c>
      <c r="O2" s="110" t="s">
        <v>287</v>
      </c>
      <c r="P2" s="111" t="s">
        <v>205</v>
      </c>
      <c r="Q2" s="112" t="s">
        <v>288</v>
      </c>
      <c r="R2" s="109" t="s">
        <v>139</v>
      </c>
      <c r="S2" s="110" t="s">
        <v>269</v>
      </c>
      <c r="T2" s="111" t="s">
        <v>203</v>
      </c>
      <c r="U2" s="110" t="s">
        <v>286</v>
      </c>
      <c r="V2" s="111" t="s">
        <v>204</v>
      </c>
      <c r="W2" s="110" t="s">
        <v>287</v>
      </c>
      <c r="X2" s="111" t="s">
        <v>205</v>
      </c>
      <c r="Y2" s="112" t="s">
        <v>288</v>
      </c>
      <c r="Z2" s="109" t="s">
        <v>139</v>
      </c>
      <c r="AA2" s="110" t="s">
        <v>269</v>
      </c>
      <c r="AB2" s="111" t="s">
        <v>203</v>
      </c>
      <c r="AC2" s="110" t="s">
        <v>286</v>
      </c>
      <c r="AD2" s="111" t="s">
        <v>204</v>
      </c>
      <c r="AE2" s="110" t="s">
        <v>287</v>
      </c>
      <c r="AF2" s="111" t="s">
        <v>205</v>
      </c>
      <c r="AG2" s="112" t="s">
        <v>288</v>
      </c>
      <c r="AH2" s="109" t="s">
        <v>139</v>
      </c>
      <c r="AI2" s="110" t="s">
        <v>269</v>
      </c>
      <c r="AJ2" s="111" t="s">
        <v>203</v>
      </c>
      <c r="AK2" s="110" t="s">
        <v>286</v>
      </c>
      <c r="AL2" s="111" t="s">
        <v>204</v>
      </c>
      <c r="AM2" s="110" t="s">
        <v>287</v>
      </c>
      <c r="AN2" s="111" t="s">
        <v>205</v>
      </c>
      <c r="AO2" s="112" t="s">
        <v>288</v>
      </c>
      <c r="AP2" s="109" t="s">
        <v>139</v>
      </c>
      <c r="AQ2" s="110" t="s">
        <v>269</v>
      </c>
      <c r="AR2" s="111" t="s">
        <v>203</v>
      </c>
      <c r="AS2" s="110" t="s">
        <v>286</v>
      </c>
      <c r="AT2" s="111" t="s">
        <v>204</v>
      </c>
      <c r="AU2" s="110" t="s">
        <v>287</v>
      </c>
      <c r="AV2" s="111" t="s">
        <v>205</v>
      </c>
      <c r="AW2" s="112" t="s">
        <v>288</v>
      </c>
      <c r="AX2" s="109" t="s">
        <v>139</v>
      </c>
      <c r="AY2" s="110" t="s">
        <v>269</v>
      </c>
      <c r="AZ2" s="111" t="s">
        <v>203</v>
      </c>
      <c r="BA2" s="110" t="s">
        <v>286</v>
      </c>
      <c r="BB2" s="111" t="s">
        <v>204</v>
      </c>
      <c r="BC2" s="110" t="s">
        <v>287</v>
      </c>
      <c r="BD2" s="111" t="s">
        <v>205</v>
      </c>
      <c r="BE2" s="112" t="s">
        <v>288</v>
      </c>
      <c r="BF2" s="109" t="s">
        <v>139</v>
      </c>
      <c r="BG2" s="110" t="s">
        <v>269</v>
      </c>
      <c r="BH2" s="111" t="s">
        <v>203</v>
      </c>
      <c r="BI2" s="110" t="s">
        <v>286</v>
      </c>
      <c r="BJ2" s="111" t="s">
        <v>204</v>
      </c>
      <c r="BK2" s="110" t="s">
        <v>287</v>
      </c>
      <c r="BL2" s="111" t="s">
        <v>205</v>
      </c>
      <c r="BM2" s="112" t="s">
        <v>288</v>
      </c>
    </row>
    <row r="3" spans="1:65" x14ac:dyDescent="0.25">
      <c r="A3" s="113" t="s">
        <v>184</v>
      </c>
      <c r="B3" s="97">
        <f>Sheet1!BI9</f>
        <v>5613.8759912110254</v>
      </c>
      <c r="C3" s="98">
        <f>Sheet1!BJ9</f>
        <v>577.74976901527373</v>
      </c>
      <c r="D3" s="99">
        <f>Sheet1!BN9</f>
        <v>0.27842463875470047</v>
      </c>
      <c r="E3" s="100">
        <f>Sheet1!BO9</f>
        <v>2.8662150408144623E-2</v>
      </c>
      <c r="F3" s="99">
        <v>1385.8992773415309</v>
      </c>
      <c r="G3" s="100">
        <v>1.0040443466590392</v>
      </c>
      <c r="H3" s="114">
        <f>(D3*F3)/1000</f>
        <v>0.38586850564421621</v>
      </c>
      <c r="I3" s="115">
        <f>H3*SQRT(((E3/D3)^2)+((G3/F3)^2))</f>
        <v>3.9723837198374079E-2</v>
      </c>
      <c r="J3" s="97">
        <f>Sheet1!BU9</f>
        <v>63.848473350756116</v>
      </c>
      <c r="K3" s="101">
        <f>Sheet1!BV9</f>
        <v>97.359913674409981</v>
      </c>
      <c r="L3" s="178">
        <f>Sheet1!BZ9</f>
        <v>7.2352824321505918E-4</v>
      </c>
      <c r="M3" s="100">
        <f>Sheet1!CA9</f>
        <v>1.1032799478801279E-3</v>
      </c>
      <c r="N3" s="99">
        <v>1385.8992773415309</v>
      </c>
      <c r="O3" s="100">
        <v>1.0040443466590392</v>
      </c>
      <c r="P3" s="114">
        <f>(L3*N3)/1000</f>
        <v>1.0027372694079379E-3</v>
      </c>
      <c r="Q3" s="115">
        <f>P3*SQRT(((M3/L3)^2)+((O3/N3)^2))</f>
        <v>1.5290350550440823E-3</v>
      </c>
      <c r="R3" s="97">
        <f>Sheet1!CG9</f>
        <v>1915.3887038537048</v>
      </c>
      <c r="S3" s="98">
        <f>Sheet1!CH9</f>
        <v>196.27944405448679</v>
      </c>
      <c r="T3" s="99">
        <f>Sheet1!CL9</f>
        <v>8.8868774827342123E-2</v>
      </c>
      <c r="U3" s="100">
        <f>Sheet1!CM9</f>
        <v>9.1095053509019416E-3</v>
      </c>
      <c r="V3" s="99">
        <v>1385.8992773415309</v>
      </c>
      <c r="W3" s="100">
        <v>1.0040443466590392</v>
      </c>
      <c r="X3" s="114">
        <f>(T3*V3)/1000</f>
        <v>0.12316317081144068</v>
      </c>
      <c r="Y3" s="115">
        <f>X3*SQRT(((U3/T3)^2)+((W3/V3)^2))</f>
        <v>1.2625172196056503E-2</v>
      </c>
      <c r="Z3" s="116">
        <f>Sheet1!CS9</f>
        <v>595.0606908666806</v>
      </c>
      <c r="AA3" s="117">
        <f>Sheet1!CT9</f>
        <v>150.83315144617214</v>
      </c>
      <c r="AB3" s="99">
        <f>Sheet1!CX9</f>
        <v>5.0855541480786309E-3</v>
      </c>
      <c r="AC3" s="100">
        <f>Sheet1!CY9</f>
        <v>1.2891115127651044E-3</v>
      </c>
      <c r="AD3" s="99">
        <v>1385.8992773415309</v>
      </c>
      <c r="AE3" s="100">
        <v>1.0040443466590392</v>
      </c>
      <c r="AF3" s="114">
        <f>(AB3*AD3)/1000</f>
        <v>7.0480658187033994E-3</v>
      </c>
      <c r="AG3" s="115">
        <f>AF3*SQRT(((AC3/AB3)^2)+((AE3/AD3)^2))</f>
        <v>1.7865860107013072E-3</v>
      </c>
      <c r="AH3" s="116">
        <f>Sheet1!DE9</f>
        <v>64.937735988816058</v>
      </c>
      <c r="AI3" s="118">
        <f>Sheet1!DF9</f>
        <v>48.901029957836691</v>
      </c>
      <c r="AJ3" s="99">
        <f>Sheet1!DJ9</f>
        <v>5.0196911080821894E-4</v>
      </c>
      <c r="AK3" s="100">
        <f>Sheet1!DK9</f>
        <v>3.7800734651734013E-4</v>
      </c>
      <c r="AL3" s="99">
        <v>1385.8992773415309</v>
      </c>
      <c r="AM3" s="100">
        <v>1.0040443466590392</v>
      </c>
      <c r="AN3" s="114">
        <f>(AJ3*AL3)/1000</f>
        <v>6.956786279168815E-4</v>
      </c>
      <c r="AO3" s="115">
        <f>AN3*SQRT(((AK3/AJ3)^2)+((AM3/AL3)^2))</f>
        <v>5.2388035080454102E-4</v>
      </c>
      <c r="AP3" s="97">
        <f>Sheet1!DQ9</f>
        <v>3.9487350131338084</v>
      </c>
      <c r="AQ3" s="98">
        <f>Sheet1!DR9</f>
        <v>27.789759068468307</v>
      </c>
      <c r="AR3" s="178">
        <f>Sheet1!DV9</f>
        <v>5.4779632278089571E-5</v>
      </c>
      <c r="AS3" s="100">
        <f>Sheet1!DW9</f>
        <v>3.8551912739186525E-4</v>
      </c>
      <c r="AT3" s="99">
        <v>1385.8992773415309</v>
      </c>
      <c r="AU3" s="100">
        <v>1.0040443466590392</v>
      </c>
      <c r="AV3" s="114">
        <f t="shared" ref="AV3:AV38" si="0">(AR3*AT3)/1000</f>
        <v>7.5919052787239141E-5</v>
      </c>
      <c r="AW3" s="115">
        <f>AV3*SQRT(((AS3/AR3)^2)+((AU3/AT3)^2))</f>
        <v>5.3429068288470124E-4</v>
      </c>
      <c r="AX3" s="97">
        <f>Sheet1!EC9</f>
        <v>704.50876458585708</v>
      </c>
      <c r="AY3" s="98">
        <f>Sheet1!ED9</f>
        <v>116.25118352594077</v>
      </c>
      <c r="AZ3" s="99">
        <f>Sheet1!EH9</f>
        <v>1.3420237057792156E-2</v>
      </c>
      <c r="BA3" s="100">
        <f>Sheet1!EI9</f>
        <v>2.2146774441435752E-3</v>
      </c>
      <c r="BB3" s="99">
        <v>1385.8992773415309</v>
      </c>
      <c r="BC3" s="100">
        <v>1.0040443466590392</v>
      </c>
      <c r="BD3" s="114">
        <f>(AZ3*BB3)/1000</f>
        <v>1.8599096840146181E-2</v>
      </c>
      <c r="BE3" s="115">
        <f>BD3*SQRT(((BA3/AZ3)^2)+((BC3/BB3)^2))</f>
        <v>3.0693494462336658E-3</v>
      </c>
      <c r="BF3" s="97">
        <f>Sheet1!EO9</f>
        <v>-6.2493892724186981</v>
      </c>
      <c r="BG3" s="98">
        <f>Sheet1!EP9</f>
        <v>-11.302347971561174</v>
      </c>
      <c r="BH3" s="178">
        <f>Sheet1!ET9</f>
        <v>-6.3498438013561518E-5</v>
      </c>
      <c r="BI3" s="100">
        <f>Sheet1!EU9</f>
        <v>-1.1484033905227374E-4</v>
      </c>
      <c r="BJ3" s="99">
        <v>1385.8992773415309</v>
      </c>
      <c r="BK3" s="100">
        <v>1.0040443466590392</v>
      </c>
      <c r="BL3" s="114">
        <f>(BH3*BJ3)/1000</f>
        <v>-8.800243935531091E-5</v>
      </c>
      <c r="BM3" s="115">
        <f>BL3*SQRT(((BI3/BH3)^2)+((BK3/BJ3)^2))</f>
        <v>-1.5915715567175654E-4</v>
      </c>
    </row>
    <row r="4" spans="1:65" x14ac:dyDescent="0.25">
      <c r="A4" s="119" t="s">
        <v>190</v>
      </c>
      <c r="B4" s="97">
        <f>Sheet1!BI10</f>
        <v>11574.310742551672</v>
      </c>
      <c r="C4" s="98">
        <f>Sheet1!BJ10</f>
        <v>507.33868001128241</v>
      </c>
      <c r="D4" s="99">
        <f>Sheet1!BN10</f>
        <v>0.57403713448155891</v>
      </c>
      <c r="E4" s="100">
        <f>Sheet1!BO10</f>
        <v>2.5201492770702699E-2</v>
      </c>
      <c r="F4" s="102">
        <v>992.99655805304144</v>
      </c>
      <c r="G4" s="103">
        <v>0.70372272803991931</v>
      </c>
      <c r="H4" s="120">
        <f t="shared" ref="H4:H38" si="1">(D4*F4)/1000</f>
        <v>0.57001689873481887</v>
      </c>
      <c r="I4" s="121">
        <f t="shared" ref="I4:I38" si="2">H4*SQRT(((E4/D4)^2)+((G4/F4)^2))</f>
        <v>2.5028255828605198E-2</v>
      </c>
      <c r="J4" s="97">
        <f>Sheet1!BU10</f>
        <v>73.445314738223132</v>
      </c>
      <c r="K4" s="101">
        <f>Sheet1!BV10</f>
        <v>85.773187982256715</v>
      </c>
      <c r="L4" s="178">
        <f>Sheet1!BZ10</f>
        <v>8.322792504841368E-4</v>
      </c>
      <c r="M4" s="100">
        <f>Sheet1!CA10</f>
        <v>9.71980385993888E-4</v>
      </c>
      <c r="N4" s="102">
        <v>992.99655805304144</v>
      </c>
      <c r="O4" s="103">
        <v>0.70372272803991931</v>
      </c>
      <c r="P4" s="120">
        <f t="shared" ref="P4:P38" si="3">(L4*N4)/1000</f>
        <v>8.2645043106971297E-4</v>
      </c>
      <c r="Q4" s="121">
        <f t="shared" ref="Q4:Q38" si="4">P4*SQRT(((M4/L4)^2)+((O4/N4)^2))</f>
        <v>9.6517335549460082E-4</v>
      </c>
      <c r="R4" s="97">
        <f>Sheet1!CG10</f>
        <v>1981.0921877441522</v>
      </c>
      <c r="S4" s="98">
        <f>Sheet1!CH10</f>
        <v>233.01256136757664</v>
      </c>
      <c r="T4" s="99">
        <f>Sheet1!CL10</f>
        <v>9.1917236010956818E-2</v>
      </c>
      <c r="U4" s="100">
        <f>Sheet1!CM10</f>
        <v>1.0813556403380406E-2</v>
      </c>
      <c r="V4" s="102">
        <v>992.99655805304144</v>
      </c>
      <c r="W4" s="103">
        <v>0.70372272803991931</v>
      </c>
      <c r="X4" s="120">
        <f t="shared" ref="X4:X38" si="5">(T4*V4)/1000</f>
        <v>9.1273498984629206E-2</v>
      </c>
      <c r="Y4" s="121">
        <f t="shared" ref="Y4:Y38" si="6">X4*SQRT(((U4/T4)^2)+((W4/V4)^2))</f>
        <v>1.0738019114835767E-2</v>
      </c>
      <c r="Z4" s="116">
        <f>Sheet1!CS10</f>
        <v>2410.8441799716547</v>
      </c>
      <c r="AA4" s="117">
        <f>Sheet1!CT10</f>
        <v>194.77069407128249</v>
      </c>
      <c r="AB4" s="99">
        <f>Sheet1!CX10</f>
        <v>2.0603744807893811E-2</v>
      </c>
      <c r="AC4" s="100">
        <f>Sheet1!CY10</f>
        <v>1.6651930384425622E-3</v>
      </c>
      <c r="AD4" s="102">
        <v>992.99655805304144</v>
      </c>
      <c r="AE4" s="103">
        <v>0.70372272803991931</v>
      </c>
      <c r="AF4" s="120">
        <f t="shared" ref="AF4:AF38" si="7">(AB4*AD4)/1000</f>
        <v>2.0459447677241775E-2</v>
      </c>
      <c r="AG4" s="121">
        <f t="shared" ref="AG4:AG38" si="8">AF4*SQRT(((AC4/AB4)^2)+((AE4/AD4)^2))</f>
        <v>1.6535945245834164E-3</v>
      </c>
      <c r="AH4" s="116">
        <f>Sheet1!DE10</f>
        <v>81.233434903988126</v>
      </c>
      <c r="AI4" s="118">
        <f>Sheet1!DF10</f>
        <v>69.832623378699409</v>
      </c>
      <c r="AJ4" s="99">
        <f>Sheet1!DJ10</f>
        <v>6.279349667145009E-4</v>
      </c>
      <c r="AK4" s="100">
        <f>Sheet1!DK10</f>
        <v>5.3980889514152993E-4</v>
      </c>
      <c r="AL4" s="102">
        <v>992.99655805304144</v>
      </c>
      <c r="AM4" s="103">
        <v>0.70372272803991931</v>
      </c>
      <c r="AN4" s="120">
        <f t="shared" ref="AN4:AN38" si="9">(AJ4*AL4)/1000</f>
        <v>6.2353726062865057E-4</v>
      </c>
      <c r="AO4" s="121">
        <f t="shared" ref="AO4:AO38" si="10">AN4*SQRT(((AK4/AJ4)^2)+((AM4/AL4)^2))</f>
        <v>5.3602855702585841E-4</v>
      </c>
      <c r="AP4" s="97">
        <f>Sheet1!DQ10</f>
        <v>6.872332940123731</v>
      </c>
      <c r="AQ4" s="98">
        <f>Sheet1!DR10</f>
        <v>19.731646753799236</v>
      </c>
      <c r="AR4" s="178">
        <f>Sheet1!DV10</f>
        <v>9.5337841131509508E-5</v>
      </c>
      <c r="AS4" s="100">
        <f>Sheet1!DW10</f>
        <v>2.7373139740368178E-4</v>
      </c>
      <c r="AT4" s="102">
        <v>992.99655805304144</v>
      </c>
      <c r="AU4" s="103">
        <v>0.70372272803991931</v>
      </c>
      <c r="AV4" s="120">
        <f t="shared" si="0"/>
        <v>9.4670148095796612E-5</v>
      </c>
      <c r="AW4" s="121">
        <f t="shared" ref="AW4:AW38" si="11">AV4*SQRT(((AS4/AR4)^2)+((AU4/AT4)^2))</f>
        <v>2.7181434373292596E-4</v>
      </c>
      <c r="AX4" s="97">
        <f>Sheet1!EC10</f>
        <v>520.08092565404172</v>
      </c>
      <c r="AY4" s="98">
        <f>Sheet1!ED10</f>
        <v>134.27084923600242</v>
      </c>
      <c r="AZ4" s="99">
        <f>Sheet1!EH10</f>
        <v>9.907058169270835E-3</v>
      </c>
      <c r="BA4" s="100">
        <f>Sheet1!EI10</f>
        <v>2.5578294479730998E-3</v>
      </c>
      <c r="BB4" s="102">
        <v>992.99655805304144</v>
      </c>
      <c r="BC4" s="103">
        <v>0.70372272803991931</v>
      </c>
      <c r="BD4" s="120">
        <f t="shared" ref="BD4:BD38" si="12">(AZ4*BB4)/1000</f>
        <v>9.8376746625172054E-3</v>
      </c>
      <c r="BE4" s="121">
        <f t="shared" ref="BE4:BE38" si="13">BD4*SQRT(((BA4/AZ4)^2)+((BC4/BB4)^2))</f>
        <v>2.5399254063927144E-3</v>
      </c>
      <c r="BF4" s="97">
        <f>Sheet1!EO10</f>
        <v>7.0079330874535302</v>
      </c>
      <c r="BG4" s="98">
        <f>Sheet1!EP10</f>
        <v>9.7685843997191757</v>
      </c>
      <c r="BH4" s="178">
        <f>Sheet1!ET10</f>
        <v>7.1205806737116489E-5</v>
      </c>
      <c r="BI4" s="100">
        <f>Sheet1!EU10</f>
        <v>9.9256201017710655E-5</v>
      </c>
      <c r="BJ4" s="102">
        <v>992.99655805304144</v>
      </c>
      <c r="BK4" s="103">
        <v>0.70372272803991931</v>
      </c>
      <c r="BL4" s="120">
        <f t="shared" ref="BL4:BL38" si="14">(BH4*BJ4)/1000</f>
        <v>7.0707121003346732E-5</v>
      </c>
      <c r="BM4" s="121">
        <f t="shared" ref="BM4:BM38" si="15">BL4*SQRT(((BI4/BH4)^2)+((BK4/BJ4)^2))</f>
        <v>9.8561078713928774E-5</v>
      </c>
    </row>
    <row r="5" spans="1:65" x14ac:dyDescent="0.25">
      <c r="A5" s="119" t="s">
        <v>112</v>
      </c>
      <c r="B5" s="97">
        <f>Sheet1!BI11</f>
        <v>37060.644745002559</v>
      </c>
      <c r="C5" s="98">
        <f>Sheet1!BJ11</f>
        <v>840.20948114170062</v>
      </c>
      <c r="D5" s="99">
        <f>Sheet1!BN11</f>
        <v>1.8380521125329841</v>
      </c>
      <c r="E5" s="100">
        <f>Sheet1!BO11</f>
        <v>4.1915659119140518E-2</v>
      </c>
      <c r="F5" s="102">
        <v>1002.6370966479753</v>
      </c>
      <c r="G5" s="103">
        <v>0.71271211812369906</v>
      </c>
      <c r="H5" s="120">
        <f t="shared" si="1"/>
        <v>1.842899233597749</v>
      </c>
      <c r="I5" s="121">
        <f t="shared" si="2"/>
        <v>4.2046606897115021E-2</v>
      </c>
      <c r="J5" s="97">
        <f>Sheet1!BU11</f>
        <v>10945.5878971821</v>
      </c>
      <c r="K5" s="101">
        <f>Sheet1!BV11</f>
        <v>367.56250470753361</v>
      </c>
      <c r="L5" s="178">
        <f>Sheet1!BZ11</f>
        <v>0.12403494659454367</v>
      </c>
      <c r="M5" s="100">
        <f>Sheet1!CA11</f>
        <v>4.1765323099131899E-3</v>
      </c>
      <c r="N5" s="102">
        <v>1002.6370966479753</v>
      </c>
      <c r="O5" s="103">
        <v>0.71271211812369906</v>
      </c>
      <c r="P5" s="120">
        <f t="shared" si="3"/>
        <v>0.12436203873643994</v>
      </c>
      <c r="Q5" s="121">
        <f t="shared" si="4"/>
        <v>4.1884792223547893E-3</v>
      </c>
      <c r="R5" s="97">
        <f>Sheet1!CG11</f>
        <v>4656.6831309155332</v>
      </c>
      <c r="S5" s="98">
        <f>Sheet1!CH11</f>
        <v>311.61327120048441</v>
      </c>
      <c r="T5" s="99">
        <f>Sheet1!CL11</f>
        <v>0.21605730668192516</v>
      </c>
      <c r="U5" s="100">
        <f>Sheet1!CM11</f>
        <v>1.4467969225177927E-2</v>
      </c>
      <c r="V5" s="102">
        <v>1002.6370966479753</v>
      </c>
      <c r="W5" s="103">
        <v>0.71271211812369906</v>
      </c>
      <c r="X5" s="120">
        <f t="shared" si="5"/>
        <v>0.21662707068114664</v>
      </c>
      <c r="Y5" s="121">
        <f t="shared" si="6"/>
        <v>1.4506939941628893E-2</v>
      </c>
      <c r="Z5" s="116">
        <f>Sheet1!CS11</f>
        <v>1205.3852081873551</v>
      </c>
      <c r="AA5" s="117">
        <f>Sheet1!CT11</f>
        <v>231.43032923075631</v>
      </c>
      <c r="AB5" s="99">
        <f>Sheet1!CX11</f>
        <v>1.0301557201840485E-2</v>
      </c>
      <c r="AC5" s="100">
        <f>Sheet1!CY11</f>
        <v>1.9780002061777135E-3</v>
      </c>
      <c r="AD5" s="102">
        <v>1002.6370966479753</v>
      </c>
      <c r="AE5" s="103">
        <v>0.71271211812369906</v>
      </c>
      <c r="AF5" s="120">
        <f t="shared" si="7"/>
        <v>1.0328723403806384E-2</v>
      </c>
      <c r="AG5" s="121">
        <f t="shared" si="8"/>
        <v>1.9832299742979526E-3</v>
      </c>
      <c r="AH5" s="116">
        <f>Sheet1!DE11</f>
        <v>8635.4739646976323</v>
      </c>
      <c r="AI5" s="118">
        <f>Sheet1!DF11</f>
        <v>328.38969936812026</v>
      </c>
      <c r="AJ5" s="99">
        <f>Sheet1!DJ11</f>
        <v>6.6752268483972851E-2</v>
      </c>
      <c r="AK5" s="100">
        <f>Sheet1!DK11</f>
        <v>2.543912724586862E-3</v>
      </c>
      <c r="AL5" s="102">
        <v>1002.6370966479753</v>
      </c>
      <c r="AM5" s="103">
        <v>0.71271211812369906</v>
      </c>
      <c r="AN5" s="120">
        <f t="shared" si="9"/>
        <v>6.6928300667436685E-2</v>
      </c>
      <c r="AO5" s="121">
        <f t="shared" si="10"/>
        <v>2.5510649245547093E-3</v>
      </c>
      <c r="AP5" s="97">
        <f>Sheet1!DQ11</f>
        <v>9490.9150143517581</v>
      </c>
      <c r="AQ5" s="98">
        <f>Sheet1!DR11</f>
        <v>236.87097383404571</v>
      </c>
      <c r="AR5" s="178">
        <f>Sheet1!DV11</f>
        <v>0.13166465532367458</v>
      </c>
      <c r="AS5" s="100">
        <f>Sheet1!DW11</f>
        <v>3.302083900643757E-3</v>
      </c>
      <c r="AT5" s="102">
        <v>1002.6370966479753</v>
      </c>
      <c r="AU5" s="103">
        <v>0.71271211812369906</v>
      </c>
      <c r="AV5" s="120">
        <f t="shared" si="0"/>
        <v>0.13201186774488549</v>
      </c>
      <c r="AW5" s="121">
        <f t="shared" si="11"/>
        <v>3.3121214047072151E-3</v>
      </c>
      <c r="AX5" s="97">
        <f>Sheet1!EC11</f>
        <v>463.53529698395067</v>
      </c>
      <c r="AY5" s="98">
        <f>Sheet1!ED11</f>
        <v>137.12583689599788</v>
      </c>
      <c r="AZ5" s="99">
        <f>Sheet1!EH11</f>
        <v>8.8299165076186886E-3</v>
      </c>
      <c r="BA5" s="100">
        <f>Sheet1!EI11</f>
        <v>2.6121932949948377E-3</v>
      </c>
      <c r="BB5" s="102">
        <v>1002.6370966479753</v>
      </c>
      <c r="BC5" s="103">
        <v>0.71271211812369906</v>
      </c>
      <c r="BD5" s="120">
        <f t="shared" si="12"/>
        <v>8.8532018508428317E-3</v>
      </c>
      <c r="BE5" s="121">
        <f t="shared" si="13"/>
        <v>2.619089461872968E-3</v>
      </c>
      <c r="BF5" s="97">
        <f>Sheet1!EO11</f>
        <v>1073.3160419975654</v>
      </c>
      <c r="BG5" s="98">
        <f>Sheet1!EP11</f>
        <v>58.556535911244154</v>
      </c>
      <c r="BH5" s="178">
        <f>Sheet1!ET11</f>
        <v>1.090568841063185E-2</v>
      </c>
      <c r="BI5" s="100">
        <f>Sheet1!EU11</f>
        <v>5.9547042582222813E-4</v>
      </c>
      <c r="BJ5" s="102">
        <v>1002.6370966479753</v>
      </c>
      <c r="BK5" s="103">
        <v>0.71271211812369906</v>
      </c>
      <c r="BL5" s="120">
        <f t="shared" si="14"/>
        <v>1.0934447764983391E-2</v>
      </c>
      <c r="BM5" s="121">
        <f t="shared" si="15"/>
        <v>5.9709133091482723E-4</v>
      </c>
    </row>
    <row r="6" spans="1:65" x14ac:dyDescent="0.25">
      <c r="A6" s="119" t="s">
        <v>18</v>
      </c>
      <c r="B6" s="97">
        <f>Sheet1!BI12</f>
        <v>758409.3800740072</v>
      </c>
      <c r="C6" s="98">
        <f>Sheet1!BJ12</f>
        <v>8514.7617165009724</v>
      </c>
      <c r="D6" s="99">
        <f>Sheet1!BN12</f>
        <v>37.61391559162859</v>
      </c>
      <c r="E6" s="100">
        <f>Sheet1!BO12</f>
        <v>0.43232313450444471</v>
      </c>
      <c r="F6" s="102">
        <v>1000.1171002006656</v>
      </c>
      <c r="G6" s="103">
        <v>0.71012781493198196</v>
      </c>
      <c r="H6" s="120">
        <f t="shared" si="1"/>
        <v>37.618320188692188</v>
      </c>
      <c r="I6" s="121">
        <f t="shared" si="2"/>
        <v>0.43319802498819654</v>
      </c>
      <c r="J6" s="97">
        <f>Sheet1!BU12</f>
        <v>296317.74494567525</v>
      </c>
      <c r="K6" s="101">
        <f>Sheet1!BV12</f>
        <v>3415.6896470481174</v>
      </c>
      <c r="L6" s="178">
        <f>Sheet1!BZ12</f>
        <v>3.3578603556611659</v>
      </c>
      <c r="M6" s="100">
        <f>Sheet1!CA12</f>
        <v>3.9591056574310619E-2</v>
      </c>
      <c r="N6" s="102">
        <v>1000.1171002006656</v>
      </c>
      <c r="O6" s="103">
        <v>0.71012781493198196</v>
      </c>
      <c r="P6" s="120">
        <f t="shared" si="3"/>
        <v>3.3582535617826212</v>
      </c>
      <c r="Q6" s="121">
        <f t="shared" si="4"/>
        <v>3.9667427041753828E-2</v>
      </c>
      <c r="R6" s="97">
        <f>Sheet1!CG12</f>
        <v>73396.28342963566</v>
      </c>
      <c r="S6" s="98">
        <f>Sheet1!CH12</f>
        <v>1329.2318506957579</v>
      </c>
      <c r="T6" s="99">
        <f>Sheet1!CL12</f>
        <v>3.4053859522867191</v>
      </c>
      <c r="U6" s="100">
        <f>Sheet1!CM12</f>
        <v>6.2250797650536621E-2</v>
      </c>
      <c r="V6" s="102">
        <v>1000.1171002006656</v>
      </c>
      <c r="W6" s="103">
        <v>0.71012781493198196</v>
      </c>
      <c r="X6" s="120">
        <f t="shared" si="5"/>
        <v>3.405784723665076</v>
      </c>
      <c r="Y6" s="121">
        <f t="shared" si="6"/>
        <v>6.2305035139125477E-2</v>
      </c>
      <c r="Z6" s="116">
        <f>Sheet1!CS12</f>
        <v>2269.5216728447795</v>
      </c>
      <c r="AA6" s="117">
        <f>Sheet1!CT12</f>
        <v>193.82117557289752</v>
      </c>
      <c r="AB6" s="99">
        <f>Sheet1!CX12</f>
        <v>1.9395963360779245E-2</v>
      </c>
      <c r="AC6" s="100">
        <f>Sheet1!CY12</f>
        <v>1.657009401537815E-3</v>
      </c>
      <c r="AD6" s="102">
        <v>1000.1171002006656</v>
      </c>
      <c r="AE6" s="103">
        <v>0.71012781493198196</v>
      </c>
      <c r="AF6" s="120">
        <f t="shared" si="7"/>
        <v>1.9398234631980895E-2</v>
      </c>
      <c r="AG6" s="121">
        <f t="shared" si="8"/>
        <v>1.6572606754058487E-3</v>
      </c>
      <c r="AH6" s="116">
        <f>Sheet1!DE12</f>
        <v>360273.95646527375</v>
      </c>
      <c r="AI6" s="118">
        <f>Sheet1!DF12</f>
        <v>3836.4884395888316</v>
      </c>
      <c r="AJ6" s="99">
        <f>Sheet1!DJ12</f>
        <v>2.7849199671109393</v>
      </c>
      <c r="AK6" s="100">
        <f>Sheet1!DK12</f>
        <v>3.0459289149508392E-2</v>
      </c>
      <c r="AL6" s="102">
        <v>1000.1171002006656</v>
      </c>
      <c r="AM6" s="103">
        <v>0.71012781493198196</v>
      </c>
      <c r="AN6" s="120">
        <f t="shared" si="9"/>
        <v>2.7852460817979257</v>
      </c>
      <c r="AO6" s="121">
        <f t="shared" si="10"/>
        <v>3.0526982949643976E-2</v>
      </c>
      <c r="AP6" s="97">
        <f>Sheet1!DQ12</f>
        <v>236549.83564779087</v>
      </c>
      <c r="AQ6" s="98">
        <f>Sheet1!DR12</f>
        <v>3316.1630719365935</v>
      </c>
      <c r="AR6" s="178">
        <f>Sheet1!DV12</f>
        <v>3.2815858671520846</v>
      </c>
      <c r="AS6" s="100">
        <f>Sheet1!DW12</f>
        <v>4.671228907774172E-2</v>
      </c>
      <c r="AT6" s="102">
        <v>1000.1171002006656</v>
      </c>
      <c r="AU6" s="103">
        <v>0.71012781493198196</v>
      </c>
      <c r="AV6" s="120">
        <f t="shared" si="0"/>
        <v>3.2819701415156297</v>
      </c>
      <c r="AW6" s="121">
        <f t="shared" si="11"/>
        <v>4.677584338798213E-2</v>
      </c>
      <c r="AX6" s="97">
        <f>Sheet1!EC12</f>
        <v>4706.7152308868608</v>
      </c>
      <c r="AY6" s="98">
        <f>Sheet1!ED12</f>
        <v>460.73055939585709</v>
      </c>
      <c r="AZ6" s="99">
        <f>Sheet1!EH12</f>
        <v>8.9658549811163918E-2</v>
      </c>
      <c r="BA6" s="100">
        <f>Sheet1!EI12</f>
        <v>8.7787462953578584E-3</v>
      </c>
      <c r="BB6" s="102">
        <v>1000.1171002006656</v>
      </c>
      <c r="BC6" s="103">
        <v>0.71012781493198196</v>
      </c>
      <c r="BD6" s="120">
        <f t="shared" si="12"/>
        <v>8.966904884533819E-2</v>
      </c>
      <c r="BE6" s="121">
        <f t="shared" si="13"/>
        <v>8.7800051423145686E-3</v>
      </c>
      <c r="BF6" s="97">
        <f>Sheet1!EO12</f>
        <v>69425.123879051418</v>
      </c>
      <c r="BG6" s="98">
        <f>Sheet1!EP12</f>
        <v>880.90451043840278</v>
      </c>
      <c r="BH6" s="178">
        <f>Sheet1!ET12</f>
        <v>0.7054108382516554</v>
      </c>
      <c r="BI6" s="100">
        <f>Sheet1!EU12</f>
        <v>9.0866439792859095E-3</v>
      </c>
      <c r="BJ6" s="102">
        <v>1000.1171002006656</v>
      </c>
      <c r="BK6" s="103">
        <v>0.71012781493198196</v>
      </c>
      <c r="BL6" s="120">
        <f t="shared" si="14"/>
        <v>0.7054934420023663</v>
      </c>
      <c r="BM6" s="121">
        <f t="shared" si="15"/>
        <v>9.1015037170636068E-3</v>
      </c>
    </row>
    <row r="7" spans="1:65" x14ac:dyDescent="0.25">
      <c r="A7" s="119" t="s">
        <v>83</v>
      </c>
      <c r="B7" s="97">
        <f>Sheet1!BI13</f>
        <v>1925322.7849947568</v>
      </c>
      <c r="C7" s="98">
        <f>Sheet1!BJ13</f>
        <v>11115.149606455925</v>
      </c>
      <c r="D7" s="99">
        <f>Sheet1!BN13</f>
        <v>95.487912760737828</v>
      </c>
      <c r="E7" s="100">
        <f>Sheet1!BO13</f>
        <v>0.59926407582025809</v>
      </c>
      <c r="F7" s="102">
        <v>839.89365713469294</v>
      </c>
      <c r="G7" s="103">
        <v>0.59388393156011687</v>
      </c>
      <c r="H7" s="120">
        <f t="shared" si="1"/>
        <v>80.199692260774611</v>
      </c>
      <c r="I7" s="121">
        <f t="shared" si="2"/>
        <v>0.50650270172049017</v>
      </c>
      <c r="J7" s="97">
        <f>Sheet1!BU13</f>
        <v>806615.89012344577</v>
      </c>
      <c r="K7" s="101">
        <f>Sheet1!BV13</f>
        <v>7104.4114822493293</v>
      </c>
      <c r="L7" s="178">
        <f>Sheet1!BZ13</f>
        <v>9.1405377028244423</v>
      </c>
      <c r="M7" s="100">
        <f>Sheet1!CA13</f>
        <v>8.3633686776462227E-2</v>
      </c>
      <c r="N7" s="102">
        <v>839.89365713469294</v>
      </c>
      <c r="O7" s="103">
        <v>0.59388393156011687</v>
      </c>
      <c r="P7" s="120">
        <f t="shared" si="3"/>
        <v>7.6770796394027654</v>
      </c>
      <c r="Q7" s="121">
        <f t="shared" si="4"/>
        <v>7.0452845212874052E-2</v>
      </c>
      <c r="R7" s="97">
        <f>Sheet1!CG13</f>
        <v>193005.965427644</v>
      </c>
      <c r="S7" s="98">
        <f>Sheet1!CH13</f>
        <v>2754.2111386388642</v>
      </c>
      <c r="T7" s="99">
        <f>Sheet1!CL13</f>
        <v>8.9549466630002321</v>
      </c>
      <c r="U7" s="100">
        <f>Sheet1!CM13</f>
        <v>0.12971166179696142</v>
      </c>
      <c r="V7" s="102">
        <v>839.89365713469294</v>
      </c>
      <c r="W7" s="103">
        <v>0.59388393156011687</v>
      </c>
      <c r="X7" s="120">
        <f t="shared" si="5"/>
        <v>7.5212029022333802</v>
      </c>
      <c r="Y7" s="121">
        <f t="shared" si="6"/>
        <v>0.10907373107937061</v>
      </c>
      <c r="Z7" s="116">
        <f>Sheet1!CS13</f>
        <v>3026.9599186276032</v>
      </c>
      <c r="AA7" s="117">
        <f>Sheet1!CT13</f>
        <v>331.19821483950341</v>
      </c>
      <c r="AB7" s="99">
        <f>Sheet1!CX13</f>
        <v>2.5869241249701764E-2</v>
      </c>
      <c r="AC7" s="100">
        <f>Sheet1!CY13</f>
        <v>2.8310947802988409E-3</v>
      </c>
      <c r="AD7" s="102">
        <v>839.89365713469294</v>
      </c>
      <c r="AE7" s="103">
        <v>0.59388393156011687</v>
      </c>
      <c r="AF7" s="120">
        <f t="shared" si="7"/>
        <v>2.172741164051167E-2</v>
      </c>
      <c r="AG7" s="121">
        <f t="shared" si="8"/>
        <v>2.3778681802078113E-3</v>
      </c>
      <c r="AH7" s="116">
        <f>Sheet1!DE13</f>
        <v>1080626.13103474</v>
      </c>
      <c r="AI7" s="118">
        <f>Sheet1!DF13</f>
        <v>7489.3980050387709</v>
      </c>
      <c r="AJ7" s="99">
        <f>Sheet1!DJ13</f>
        <v>8.3532468425609512</v>
      </c>
      <c r="AK7" s="100">
        <f>Sheet1!DK13</f>
        <v>6.1530642008163626E-2</v>
      </c>
      <c r="AL7" s="102">
        <v>839.89365713469294</v>
      </c>
      <c r="AM7" s="103">
        <v>0.59388393156011687</v>
      </c>
      <c r="AN7" s="120">
        <f t="shared" si="9"/>
        <v>7.0158390395473447</v>
      </c>
      <c r="AO7" s="121">
        <f t="shared" si="10"/>
        <v>5.1916754675090764E-2</v>
      </c>
      <c r="AP7" s="97">
        <f>Sheet1!DQ13</f>
        <v>623768.88406825461</v>
      </c>
      <c r="AQ7" s="98">
        <f>Sheet1!DR13</f>
        <v>4391.5804286452931</v>
      </c>
      <c r="AR7" s="178">
        <f>Sheet1!DV13</f>
        <v>8.6533611351791606</v>
      </c>
      <c r="AS7" s="100">
        <f>Sheet1!DW13</f>
        <v>6.4561310214836534E-2</v>
      </c>
      <c r="AT7" s="102">
        <v>839.89365713469294</v>
      </c>
      <c r="AU7" s="103">
        <v>0.59388393156011687</v>
      </c>
      <c r="AV7" s="120">
        <f t="shared" si="0"/>
        <v>7.2679031303328427</v>
      </c>
      <c r="AW7" s="121">
        <f t="shared" si="11"/>
        <v>5.4467617011784139E-2</v>
      </c>
      <c r="AX7" s="97">
        <f>Sheet1!EC13</f>
        <v>184.67857405346433</v>
      </c>
      <c r="AY7" s="98">
        <f>Sheet1!ED13</f>
        <v>104.43008955615436</v>
      </c>
      <c r="AZ7" s="99">
        <f>Sheet1!EH13</f>
        <v>3.5179551595067118E-3</v>
      </c>
      <c r="BA7" s="100">
        <f>Sheet1!EI13</f>
        <v>1.9893114635182643E-3</v>
      </c>
      <c r="BB7" s="102">
        <v>839.89365713469294</v>
      </c>
      <c r="BC7" s="103">
        <v>0.59388393156011687</v>
      </c>
      <c r="BD7" s="120">
        <f t="shared" si="12"/>
        <v>2.9547082245539543E-3</v>
      </c>
      <c r="BE7" s="121">
        <f t="shared" si="13"/>
        <v>1.6708113865249049E-3</v>
      </c>
      <c r="BF7" s="97">
        <f>Sheet1!EO13</f>
        <v>355823.38020615117</v>
      </c>
      <c r="BG7" s="98">
        <f>Sheet1!EP13</f>
        <v>3691.8603502208216</v>
      </c>
      <c r="BH7" s="178">
        <f>Sheet1!ET13</f>
        <v>3.6154299031290127</v>
      </c>
      <c r="BI7" s="100">
        <f>Sheet1!EU13</f>
        <v>3.8361332770319251E-2</v>
      </c>
      <c r="BJ7" s="102">
        <v>839.89365713469294</v>
      </c>
      <c r="BK7" s="103">
        <v>0.59388393156011687</v>
      </c>
      <c r="BL7" s="120">
        <f t="shared" si="14"/>
        <v>3.0365766434531554</v>
      </c>
      <c r="BM7" s="121">
        <f t="shared" si="15"/>
        <v>3.2290905118690004E-2</v>
      </c>
    </row>
    <row r="8" spans="1:65" x14ac:dyDescent="0.25">
      <c r="A8" s="119" t="s">
        <v>41</v>
      </c>
      <c r="B8" s="97">
        <f>Sheet1!BI14</f>
        <v>2425563.8223882187</v>
      </c>
      <c r="C8" s="98">
        <f>Sheet1!BJ14</f>
        <v>19429.136030794089</v>
      </c>
      <c r="D8" s="99">
        <f>Sheet1!BN14</f>
        <v>120.29776434003961</v>
      </c>
      <c r="E8" s="100">
        <f>Sheet1!BO14</f>
        <v>1.0080582901584523</v>
      </c>
      <c r="F8" s="102">
        <v>784.38975281613557</v>
      </c>
      <c r="G8" s="103">
        <v>0.55284477129005127</v>
      </c>
      <c r="H8" s="120">
        <f t="shared" si="1"/>
        <v>94.360333635017398</v>
      </c>
      <c r="I8" s="121">
        <f t="shared" si="2"/>
        <v>0.79350254483266469</v>
      </c>
      <c r="J8" s="97">
        <f>Sheet1!BU14</f>
        <v>1011806.1913872567</v>
      </c>
      <c r="K8" s="101">
        <f>Sheet1!BV14</f>
        <v>7413.5635660663675</v>
      </c>
      <c r="L8" s="178">
        <f>Sheet1!BZ14</f>
        <v>11.465745658582335</v>
      </c>
      <c r="M8" s="100">
        <f>Sheet1!CA14</f>
        <v>8.868638518491799E-2</v>
      </c>
      <c r="N8" s="102">
        <v>784.38975281613557</v>
      </c>
      <c r="O8" s="103">
        <v>0.55284477129005127</v>
      </c>
      <c r="P8" s="120">
        <f t="shared" si="3"/>
        <v>8.9936134029880783</v>
      </c>
      <c r="Q8" s="121">
        <f t="shared" si="4"/>
        <v>6.9852891417562499E-2</v>
      </c>
      <c r="R8" s="97">
        <f>Sheet1!CG14</f>
        <v>241413.94109070188</v>
      </c>
      <c r="S8" s="98">
        <f>Sheet1!CH14</f>
        <v>2919.87916480072</v>
      </c>
      <c r="T8" s="99">
        <f>Sheet1!CL14</f>
        <v>11.200943770737339</v>
      </c>
      <c r="U8" s="100">
        <f>Sheet1!CM14</f>
        <v>0.13830527712226917</v>
      </c>
      <c r="V8" s="102">
        <v>784.38975281613557</v>
      </c>
      <c r="W8" s="103">
        <v>0.55284477129005127</v>
      </c>
      <c r="X8" s="120">
        <f t="shared" si="5"/>
        <v>8.7859055156360952</v>
      </c>
      <c r="Y8" s="121">
        <f t="shared" si="6"/>
        <v>0.10866183033049211</v>
      </c>
      <c r="Z8" s="116">
        <f>Sheet1!CS14</f>
        <v>4297.5392390420329</v>
      </c>
      <c r="AA8" s="117">
        <f>Sheet1!CT14</f>
        <v>303.88206359537082</v>
      </c>
      <c r="AB8" s="99">
        <f>Sheet1!CX14</f>
        <v>3.6727965464849438E-2</v>
      </c>
      <c r="AC8" s="100">
        <f>Sheet1!CY14</f>
        <v>2.5983406398605133E-3</v>
      </c>
      <c r="AD8" s="102">
        <v>784.38975281613557</v>
      </c>
      <c r="AE8" s="103">
        <v>0.55284477129005127</v>
      </c>
      <c r="AF8" s="120">
        <f t="shared" si="7"/>
        <v>2.8809039752412814E-2</v>
      </c>
      <c r="AG8" s="121">
        <f t="shared" si="8"/>
        <v>2.0382129141972554E-3</v>
      </c>
      <c r="AH8" s="116">
        <f>Sheet1!DE14</f>
        <v>1338763.0625814055</v>
      </c>
      <c r="AI8" s="118">
        <f>Sheet1!DF14</f>
        <v>18906.175270806441</v>
      </c>
      <c r="AJ8" s="99">
        <f>Sheet1!DJ14</f>
        <v>10.348646959644771</v>
      </c>
      <c r="AK8" s="100">
        <f>Sheet1!DK14</f>
        <v>0.14840841486487519</v>
      </c>
      <c r="AL8" s="102">
        <v>784.38975281613557</v>
      </c>
      <c r="AM8" s="103">
        <v>0.55284477129005127</v>
      </c>
      <c r="AN8" s="120">
        <f t="shared" si="9"/>
        <v>8.1173726306572149</v>
      </c>
      <c r="AO8" s="121">
        <f t="shared" si="10"/>
        <v>0.11655054463466991</v>
      </c>
      <c r="AP8" s="97">
        <f>Sheet1!DQ14</f>
        <v>772796.07221353927</v>
      </c>
      <c r="AQ8" s="98">
        <f>Sheet1!DR14</f>
        <v>6310.8738924434383</v>
      </c>
      <c r="AR8" s="178">
        <f>Sheet1!DV14</f>
        <v>10.720771214326886</v>
      </c>
      <c r="AS8" s="100">
        <f>Sheet1!DW14</f>
        <v>9.1463397922590839E-2</v>
      </c>
      <c r="AT8" s="102">
        <v>784.38975281613557</v>
      </c>
      <c r="AU8" s="103">
        <v>0.55284477129005127</v>
      </c>
      <c r="AV8" s="120">
        <f t="shared" si="0"/>
        <v>8.4092630828042072</v>
      </c>
      <c r="AW8" s="121">
        <f t="shared" si="11"/>
        <v>7.1987357101108734E-2</v>
      </c>
      <c r="AX8" s="97">
        <f>Sheet1!EC14</f>
        <v>348.35330923337392</v>
      </c>
      <c r="AY8" s="98">
        <f>Sheet1!ED14</f>
        <v>161.99873370582938</v>
      </c>
      <c r="AZ8" s="99">
        <f>Sheet1!EH14</f>
        <v>6.6358067135281534E-3</v>
      </c>
      <c r="BA8" s="100">
        <f>Sheet1!EI14</f>
        <v>3.0859604567787685E-3</v>
      </c>
      <c r="BB8" s="102">
        <v>784.38975281613557</v>
      </c>
      <c r="BC8" s="103">
        <v>0.55284477129005127</v>
      </c>
      <c r="BD8" s="120">
        <f t="shared" si="12"/>
        <v>5.2050587877600016E-3</v>
      </c>
      <c r="BE8" s="121">
        <f t="shared" si="13"/>
        <v>2.4205985398710389E-3</v>
      </c>
      <c r="BF8" s="97">
        <f>Sheet1!EO14</f>
        <v>623579.91604998836</v>
      </c>
      <c r="BG8" s="98">
        <f>Sheet1!EP14</f>
        <v>6527.3257922898492</v>
      </c>
      <c r="BH8" s="178">
        <f>Sheet1!ET14</f>
        <v>6.3360352379644818</v>
      </c>
      <c r="BI8" s="100">
        <f>Sheet1!EU14</f>
        <v>6.7798066273143109E-2</v>
      </c>
      <c r="BJ8" s="102">
        <v>784.38975281613557</v>
      </c>
      <c r="BK8" s="103">
        <v>0.55284477129005127</v>
      </c>
      <c r="BL8" s="120">
        <f t="shared" si="14"/>
        <v>4.9699211141412842</v>
      </c>
      <c r="BM8" s="121">
        <f t="shared" si="15"/>
        <v>5.3295345481730226E-2</v>
      </c>
    </row>
    <row r="9" spans="1:65" x14ac:dyDescent="0.25">
      <c r="A9" s="119" t="s">
        <v>163</v>
      </c>
      <c r="B9" s="97">
        <f>Sheet1!BI15</f>
        <v>1842743.2103846439</v>
      </c>
      <c r="C9" s="98">
        <f>Sheet1!BJ15</f>
        <v>31406.552478268324</v>
      </c>
      <c r="D9" s="99">
        <f>Sheet1!BN15</f>
        <v>91.392313166921781</v>
      </c>
      <c r="E9" s="100">
        <f>Sheet1!BO15</f>
        <v>1.5737881912473803</v>
      </c>
      <c r="F9" s="102">
        <v>1018.404577664213</v>
      </c>
      <c r="G9" s="103">
        <v>0.72646650876485319</v>
      </c>
      <c r="H9" s="120">
        <f t="shared" si="1"/>
        <v>93.074350092514464</v>
      </c>
      <c r="I9" s="121">
        <f t="shared" si="2"/>
        <v>1.6041276709608236</v>
      </c>
      <c r="J9" s="97">
        <f>Sheet1!BU15</f>
        <v>769142.15484630398</v>
      </c>
      <c r="K9" s="101">
        <f>Sheet1!BV15</f>
        <v>12798.273283158373</v>
      </c>
      <c r="L9" s="178">
        <f>Sheet1!BZ15</f>
        <v>8.7158868939816418</v>
      </c>
      <c r="M9" s="100">
        <f>Sheet1!CA15</f>
        <v>0.14662949738745573</v>
      </c>
      <c r="N9" s="102">
        <v>1018.404577664213</v>
      </c>
      <c r="O9" s="103">
        <v>0.72646650876485319</v>
      </c>
      <c r="P9" s="120">
        <f t="shared" si="3"/>
        <v>8.8762991112344221</v>
      </c>
      <c r="Q9" s="121">
        <f t="shared" si="4"/>
        <v>0.14946233130408471</v>
      </c>
      <c r="R9" s="97">
        <f>Sheet1!CG15</f>
        <v>184285.96735213115</v>
      </c>
      <c r="S9" s="98">
        <f>Sheet1!CH15</f>
        <v>3137.2987377225909</v>
      </c>
      <c r="T9" s="99">
        <f>Sheet1!CL15</f>
        <v>8.5503627036668277</v>
      </c>
      <c r="U9" s="100">
        <f>Sheet1!CM15</f>
        <v>0.14710520790285839</v>
      </c>
      <c r="V9" s="102">
        <v>1018.404577664213</v>
      </c>
      <c r="W9" s="103">
        <v>0.72646650876485319</v>
      </c>
      <c r="X9" s="120">
        <f t="shared" si="5"/>
        <v>8.7077285181036537</v>
      </c>
      <c r="Y9" s="121">
        <f t="shared" si="6"/>
        <v>0.14994133396201711</v>
      </c>
      <c r="Z9" s="116">
        <f>Sheet1!CS15</f>
        <v>10007.224403297083</v>
      </c>
      <c r="AA9" s="117">
        <f>Sheet1!CT15</f>
        <v>380.73314561093008</v>
      </c>
      <c r="AB9" s="99">
        <f>Sheet1!CX15</f>
        <v>8.5524522718546131E-2</v>
      </c>
      <c r="AC9" s="100">
        <f>Sheet1!CY15</f>
        <v>3.2593877121018661E-3</v>
      </c>
      <c r="AD9" s="102">
        <v>1018.404577664213</v>
      </c>
      <c r="AE9" s="103">
        <v>0.72646650876485319</v>
      </c>
      <c r="AF9" s="120">
        <f t="shared" si="7"/>
        <v>8.7098565439114373E-2</v>
      </c>
      <c r="AG9" s="121">
        <f t="shared" si="8"/>
        <v>3.3199567839111372E-3</v>
      </c>
      <c r="AH9" s="116">
        <f>Sheet1!DE15</f>
        <v>1027169.529405538</v>
      </c>
      <c r="AI9" s="118">
        <f>Sheet1!DF15</f>
        <v>17689.469246075398</v>
      </c>
      <c r="AJ9" s="99">
        <f>Sheet1!DJ15</f>
        <v>7.9400269731269271</v>
      </c>
      <c r="AK9" s="100">
        <f>Sheet1!DK15</f>
        <v>0.13816744132062453</v>
      </c>
      <c r="AL9" s="102">
        <v>1018.404577664213</v>
      </c>
      <c r="AM9" s="103">
        <v>0.72646650876485319</v>
      </c>
      <c r="AN9" s="120">
        <f t="shared" si="9"/>
        <v>8.0861598162097863</v>
      </c>
      <c r="AO9" s="121">
        <f t="shared" si="10"/>
        <v>0.14082853275893464</v>
      </c>
      <c r="AP9" s="97">
        <f>Sheet1!DQ15</f>
        <v>602263.49235024338</v>
      </c>
      <c r="AQ9" s="98">
        <f>Sheet1!DR15</f>
        <v>10630.389865975001</v>
      </c>
      <c r="AR9" s="178">
        <f>Sheet1!DV15</f>
        <v>8.3550232000200229</v>
      </c>
      <c r="AS9" s="100">
        <f>Sheet1!DW15</f>
        <v>0.14890825158934118</v>
      </c>
      <c r="AT9" s="102">
        <v>1018.404577664213</v>
      </c>
      <c r="AU9" s="103">
        <v>0.72646650876485319</v>
      </c>
      <c r="AV9" s="120">
        <f t="shared" si="0"/>
        <v>8.5087938733910917</v>
      </c>
      <c r="AW9" s="121">
        <f t="shared" si="11"/>
        <v>0.15177026321388834</v>
      </c>
      <c r="AX9" s="97">
        <f>Sheet1!EC15</f>
        <v>566.01223486302433</v>
      </c>
      <c r="AY9" s="98">
        <f>Sheet1!ED15</f>
        <v>145.11118110176255</v>
      </c>
      <c r="AZ9" s="99">
        <f>Sheet1!EH15</f>
        <v>1.0782006912203298E-2</v>
      </c>
      <c r="BA9" s="100">
        <f>Sheet1!EI15</f>
        <v>2.764336768521022E-3</v>
      </c>
      <c r="BB9" s="102">
        <v>1018.404577664213</v>
      </c>
      <c r="BC9" s="103">
        <v>0.72646650876485319</v>
      </c>
      <c r="BD9" s="120">
        <f t="shared" si="12"/>
        <v>1.0980445195795024E-2</v>
      </c>
      <c r="BE9" s="121">
        <f t="shared" si="13"/>
        <v>2.8152241157987762E-3</v>
      </c>
      <c r="BF9" s="97">
        <f>Sheet1!EO15</f>
        <v>656468.97498420684</v>
      </c>
      <c r="BG9" s="98">
        <f>Sheet1!EP15</f>
        <v>11465.490721857135</v>
      </c>
      <c r="BH9" s="178">
        <f>Sheet1!ET15</f>
        <v>6.670212511778403</v>
      </c>
      <c r="BI9" s="100">
        <f>Sheet1!EU15</f>
        <v>0.1174354919722784</v>
      </c>
      <c r="BJ9" s="102">
        <v>1018.404577664213</v>
      </c>
      <c r="BK9" s="103">
        <v>0.72646650876485319</v>
      </c>
      <c r="BL9" s="120">
        <f t="shared" si="14"/>
        <v>6.7929749559882335</v>
      </c>
      <c r="BM9" s="121">
        <f t="shared" si="15"/>
        <v>0.11969496828945955</v>
      </c>
    </row>
    <row r="10" spans="1:65" x14ac:dyDescent="0.25">
      <c r="A10" s="119" t="s">
        <v>122</v>
      </c>
      <c r="B10" s="97">
        <f>Sheet1!BI16</f>
        <v>1746812.9800323732</v>
      </c>
      <c r="C10" s="98">
        <f>Sheet1!BJ16</f>
        <v>11229.259471439551</v>
      </c>
      <c r="D10" s="99">
        <f>Sheet1!BN16</f>
        <v>86.634577197459365</v>
      </c>
      <c r="E10" s="100">
        <f>Sheet1!BO16</f>
        <v>0.59634159689153554</v>
      </c>
      <c r="F10" s="102">
        <v>968.12015333531542</v>
      </c>
      <c r="G10" s="103">
        <v>0.68800986340273806</v>
      </c>
      <c r="H10" s="120">
        <f t="shared" si="1"/>
        <v>83.872680160544576</v>
      </c>
      <c r="I10" s="121">
        <f t="shared" si="2"/>
        <v>0.58039909135772483</v>
      </c>
      <c r="J10" s="97">
        <f>Sheet1!BU16</f>
        <v>727146.60544950515</v>
      </c>
      <c r="K10" s="101">
        <f>Sheet1!BV16</f>
        <v>4733.6373656071646</v>
      </c>
      <c r="L10" s="178">
        <f>Sheet1!BZ16</f>
        <v>8.2399950756918745</v>
      </c>
      <c r="M10" s="100">
        <f>Sheet1!CA16</f>
        <v>5.7397591678339077E-2</v>
      </c>
      <c r="N10" s="102">
        <v>968.12015333531542</v>
      </c>
      <c r="O10" s="103">
        <v>0.68800986340273806</v>
      </c>
      <c r="P10" s="120">
        <f t="shared" si="3"/>
        <v>7.9773052961610622</v>
      </c>
      <c r="Q10" s="121">
        <f t="shared" si="4"/>
        <v>5.5856211295619566E-2</v>
      </c>
      <c r="R10" s="97">
        <f>Sheet1!CG16</f>
        <v>175202.58027195695</v>
      </c>
      <c r="S10" s="98">
        <f>Sheet1!CH16</f>
        <v>1671.154469091804</v>
      </c>
      <c r="T10" s="99">
        <f>Sheet1!CL16</f>
        <v>8.1289184926440381</v>
      </c>
      <c r="U10" s="100">
        <f>Sheet1!CM16</f>
        <v>8.0126099719979665E-2</v>
      </c>
      <c r="V10" s="102">
        <v>968.12015333531542</v>
      </c>
      <c r="W10" s="103">
        <v>0.68800986340273806</v>
      </c>
      <c r="X10" s="120">
        <f t="shared" si="5"/>
        <v>7.8697698175488275</v>
      </c>
      <c r="Y10" s="121">
        <f t="shared" si="6"/>
        <v>7.7773045048107017E-2</v>
      </c>
      <c r="Z10" s="116">
        <f>Sheet1!CS16</f>
        <v>23846.418151446167</v>
      </c>
      <c r="AA10" s="117">
        <f>Sheet1!CT16</f>
        <v>785.5848555084666</v>
      </c>
      <c r="AB10" s="99">
        <f>Sheet1!CX16</f>
        <v>0.20379812111311996</v>
      </c>
      <c r="AC10" s="100">
        <f>Sheet1!CY16</f>
        <v>6.7290583518457413E-3</v>
      </c>
      <c r="AD10" s="102">
        <v>968.12015333531542</v>
      </c>
      <c r="AE10" s="103">
        <v>0.68800986340273806</v>
      </c>
      <c r="AF10" s="120">
        <f t="shared" si="7"/>
        <v>0.19730106826148286</v>
      </c>
      <c r="AG10" s="121">
        <f t="shared" si="8"/>
        <v>6.5160457831202941E-3</v>
      </c>
      <c r="AH10" s="116">
        <f>Sheet1!DE16</f>
        <v>993249.98947156349</v>
      </c>
      <c r="AI10" s="118">
        <f>Sheet1!DF16</f>
        <v>7914.4180418984288</v>
      </c>
      <c r="AJ10" s="99">
        <f>Sheet1!DJ16</f>
        <v>7.6778287144347317</v>
      </c>
      <c r="AK10" s="100">
        <f>Sheet1!DK16</f>
        <v>6.4107789388247891E-2</v>
      </c>
      <c r="AL10" s="102">
        <v>968.12015333531542</v>
      </c>
      <c r="AM10" s="103">
        <v>0.68800986340273806</v>
      </c>
      <c r="AN10" s="120">
        <f t="shared" si="9"/>
        <v>7.4330607123008408</v>
      </c>
      <c r="AO10" s="121">
        <f t="shared" si="10"/>
        <v>6.2288437138352651E-2</v>
      </c>
      <c r="AP10" s="97">
        <f>Sheet1!DQ16</f>
        <v>559712.40483089956</v>
      </c>
      <c r="AQ10" s="98">
        <f>Sheet1!DR16</f>
        <v>5902.3120413796214</v>
      </c>
      <c r="AR10" s="178">
        <f>Sheet1!DV16</f>
        <v>7.76472455511486</v>
      </c>
      <c r="AS10" s="100">
        <f>Sheet1!DW16</f>
        <v>8.4095719889307044E-2</v>
      </c>
      <c r="AT10" s="102">
        <v>968.12015333531542</v>
      </c>
      <c r="AU10" s="103">
        <v>0.68800986340273806</v>
      </c>
      <c r="AV10" s="120">
        <f t="shared" si="0"/>
        <v>7.5171863269042873</v>
      </c>
      <c r="AW10" s="121">
        <f t="shared" si="11"/>
        <v>8.1589843260625322E-2</v>
      </c>
      <c r="AX10" s="97">
        <f>Sheet1!EC16</f>
        <v>347.80450563389513</v>
      </c>
      <c r="AY10" s="98">
        <f>Sheet1!ED16</f>
        <v>104.96267027001822</v>
      </c>
      <c r="AZ10" s="99">
        <f>Sheet1!EH16</f>
        <v>6.6253525151229644E-3</v>
      </c>
      <c r="BA10" s="100">
        <f>Sheet1!EI16</f>
        <v>1.9994954101117657E-3</v>
      </c>
      <c r="BB10" s="102">
        <v>968.12015333531542</v>
      </c>
      <c r="BC10" s="103">
        <v>0.68800986340273806</v>
      </c>
      <c r="BD10" s="120">
        <f t="shared" si="12"/>
        <v>6.4141372928413617E-3</v>
      </c>
      <c r="BE10" s="121">
        <f t="shared" si="13"/>
        <v>1.935757169974369E-3</v>
      </c>
      <c r="BF10" s="97">
        <f>Sheet1!EO16</f>
        <v>774068.42587647494</v>
      </c>
      <c r="BG10" s="98">
        <f>Sheet1!EP16</f>
        <v>5520.1750811182865</v>
      </c>
      <c r="BH10" s="178">
        <f>Sheet1!ET16</f>
        <v>7.8651103037703969</v>
      </c>
      <c r="BI10" s="100">
        <f>Sheet1!EU16</f>
        <v>5.8744693644554966E-2</v>
      </c>
      <c r="BJ10" s="102">
        <v>968.12015333531542</v>
      </c>
      <c r="BK10" s="103">
        <v>0.68800986340273806</v>
      </c>
      <c r="BL10" s="120">
        <f t="shared" si="14"/>
        <v>7.6143717932853656</v>
      </c>
      <c r="BM10" s="121">
        <f t="shared" si="15"/>
        <v>5.7128778841185425E-2</v>
      </c>
    </row>
    <row r="11" spans="1:65" x14ac:dyDescent="0.25">
      <c r="A11" s="119" t="s">
        <v>36</v>
      </c>
      <c r="B11" s="97">
        <f>Sheet1!BI17</f>
        <v>644024.7213731755</v>
      </c>
      <c r="C11" s="98">
        <f>Sheet1!BJ17</f>
        <v>12962.663020240188</v>
      </c>
      <c r="D11" s="99">
        <f>Sheet1!BN17</f>
        <v>31.940917590297847</v>
      </c>
      <c r="E11" s="100">
        <f>Sheet1!BO17</f>
        <v>0.64768150084772924</v>
      </c>
      <c r="F11" s="102">
        <v>1034.8759039253828</v>
      </c>
      <c r="G11" s="103">
        <v>0.73759710124991729</v>
      </c>
      <c r="H11" s="120">
        <f t="shared" si="1"/>
        <v>33.054885963465637</v>
      </c>
      <c r="I11" s="121">
        <f t="shared" si="2"/>
        <v>0.67068390143473777</v>
      </c>
      <c r="J11" s="97">
        <f>Sheet1!BU17</f>
        <v>277312.75224983343</v>
      </c>
      <c r="K11" s="101">
        <f>Sheet1!BV17</f>
        <v>5365.7687795268512</v>
      </c>
      <c r="L11" s="178">
        <f>Sheet1!BZ17</f>
        <v>3.1424965692477103</v>
      </c>
      <c r="M11" s="100">
        <f>Sheet1!CA17</f>
        <v>6.1301470751431594E-2</v>
      </c>
      <c r="N11" s="102">
        <v>1034.8759039253828</v>
      </c>
      <c r="O11" s="103">
        <v>0.73759710124991729</v>
      </c>
      <c r="P11" s="120">
        <f t="shared" si="3"/>
        <v>3.2520939776826383</v>
      </c>
      <c r="Q11" s="121">
        <f t="shared" si="4"/>
        <v>6.3481745513778415E-2</v>
      </c>
      <c r="R11" s="97">
        <f>Sheet1!CG17</f>
        <v>68422.104748749349</v>
      </c>
      <c r="S11" s="98">
        <f>Sheet1!CH17</f>
        <v>1453.4032568752875</v>
      </c>
      <c r="T11" s="99">
        <f>Sheet1!CL17</f>
        <v>3.1745977241566998</v>
      </c>
      <c r="U11" s="100">
        <f>Sheet1!CM17</f>
        <v>6.7893971277417572E-2</v>
      </c>
      <c r="V11" s="102">
        <v>1034.8759039253828</v>
      </c>
      <c r="W11" s="103">
        <v>0.73759710124991729</v>
      </c>
      <c r="X11" s="120">
        <f t="shared" si="5"/>
        <v>3.2853146893861278</v>
      </c>
      <c r="Y11" s="121">
        <f t="shared" si="6"/>
        <v>7.0300842187222115E-2</v>
      </c>
      <c r="Z11" s="116">
        <f>Sheet1!CS17</f>
        <v>39428.53046890688</v>
      </c>
      <c r="AA11" s="117">
        <f>Sheet1!CT17</f>
        <v>1134.3545791471954</v>
      </c>
      <c r="AB11" s="99">
        <f>Sheet1!CX17</f>
        <v>0.33696718629952038</v>
      </c>
      <c r="AC11" s="100">
        <f>Sheet1!CY17</f>
        <v>9.7233377182443358E-3</v>
      </c>
      <c r="AD11" s="102">
        <v>1034.8759039253828</v>
      </c>
      <c r="AE11" s="103">
        <v>0.73759710124991729</v>
      </c>
      <c r="AF11" s="120">
        <f t="shared" si="7"/>
        <v>0.34871922151490903</v>
      </c>
      <c r="AG11" s="121">
        <f t="shared" si="8"/>
        <v>1.0065517029555765E-2</v>
      </c>
      <c r="AH11" s="116">
        <f>Sheet1!DE17</f>
        <v>369204.42489587376</v>
      </c>
      <c r="AI11" s="118">
        <f>Sheet1!DF17</f>
        <v>7272.9087787387916</v>
      </c>
      <c r="AJ11" s="99">
        <f>Sheet1!DJ17</f>
        <v>2.8539525446861909</v>
      </c>
      <c r="AK11" s="100">
        <f>Sheet1!DK17</f>
        <v>5.6668823688682257E-2</v>
      </c>
      <c r="AL11" s="102">
        <v>1034.8759039253828</v>
      </c>
      <c r="AM11" s="103">
        <v>0.73759710124991729</v>
      </c>
      <c r="AN11" s="120">
        <f t="shared" si="9"/>
        <v>2.9534867194422683</v>
      </c>
      <c r="AO11" s="121">
        <f t="shared" si="10"/>
        <v>5.8682968627747453E-2</v>
      </c>
      <c r="AP11" s="97">
        <f>Sheet1!DQ17</f>
        <v>208228.89123996237</v>
      </c>
      <c r="AQ11" s="98">
        <f>Sheet1!DR17</f>
        <v>4163.7758936880873</v>
      </c>
      <c r="AR11" s="178">
        <f>Sheet1!DV17</f>
        <v>2.888697786470817</v>
      </c>
      <c r="AS11" s="100">
        <f>Sheet1!DW17</f>
        <v>5.8201551354566332E-2</v>
      </c>
      <c r="AT11" s="102">
        <v>1034.8759039253828</v>
      </c>
      <c r="AU11" s="103">
        <v>0.73759710124991729</v>
      </c>
      <c r="AV11" s="120">
        <f t="shared" si="0"/>
        <v>2.9894437329412389</v>
      </c>
      <c r="AW11" s="121">
        <f t="shared" si="11"/>
        <v>6.0269058130533133E-2</v>
      </c>
      <c r="AX11" s="97">
        <f>Sheet1!EC17</f>
        <v>645.81960278481154</v>
      </c>
      <c r="AY11" s="98">
        <f>Sheet1!ED17</f>
        <v>112.49840248394322</v>
      </c>
      <c r="AZ11" s="99">
        <f>Sheet1!EH17</f>
        <v>1.2302263082612229E-2</v>
      </c>
      <c r="BA11" s="100">
        <f>Sheet1!EI17</f>
        <v>2.1431640658732048E-3</v>
      </c>
      <c r="BB11" s="102">
        <v>1034.8759039253828</v>
      </c>
      <c r="BC11" s="103">
        <v>0.73759710124991729</v>
      </c>
      <c r="BD11" s="120">
        <f t="shared" si="12"/>
        <v>1.2731315627946197E-2</v>
      </c>
      <c r="BE11" s="121">
        <f t="shared" si="13"/>
        <v>2.217927412279168E-3</v>
      </c>
      <c r="BF11" s="97">
        <f>Sheet1!EO17</f>
        <v>659609.40789049235</v>
      </c>
      <c r="BG11" s="98">
        <f>Sheet1!EP17</f>
        <v>12577.195879437328</v>
      </c>
      <c r="BH11" s="178">
        <f>Sheet1!ET17</f>
        <v>6.7021216433019601</v>
      </c>
      <c r="BI11" s="100">
        <f>Sheet1!EU17</f>
        <v>0.12865712087976683</v>
      </c>
      <c r="BJ11" s="102">
        <v>1034.8759039253828</v>
      </c>
      <c r="BK11" s="103">
        <v>0.73759710124991729</v>
      </c>
      <c r="BL11" s="120">
        <f t="shared" si="14"/>
        <v>6.9358641938299881</v>
      </c>
      <c r="BM11" s="121">
        <f t="shared" si="15"/>
        <v>0.13323589481276307</v>
      </c>
    </row>
    <row r="12" spans="1:65" x14ac:dyDescent="0.25">
      <c r="A12" s="119" t="s">
        <v>94</v>
      </c>
      <c r="B12" s="97">
        <f>Sheet1!BI18</f>
        <v>168827.44762913795</v>
      </c>
      <c r="C12" s="98">
        <f>Sheet1!BJ18</f>
        <v>4499.3495705882724</v>
      </c>
      <c r="D12" s="99">
        <f>Sheet1!BN18</f>
        <v>8.3731313608658411</v>
      </c>
      <c r="E12" s="100">
        <f>Sheet1!BO18</f>
        <v>0.22409824976034667</v>
      </c>
      <c r="F12" s="102">
        <v>983.61878914075942</v>
      </c>
      <c r="G12" s="103">
        <v>0.69982991319308618</v>
      </c>
      <c r="H12" s="120">
        <f t="shared" si="1"/>
        <v>8.2359693304913772</v>
      </c>
      <c r="I12" s="121">
        <f t="shared" si="2"/>
        <v>0.22050512242262107</v>
      </c>
      <c r="J12" s="97">
        <f>Sheet1!BU18</f>
        <v>63373.960536314567</v>
      </c>
      <c r="K12" s="101">
        <f>Sheet1!BV18</f>
        <v>1668.102398740079</v>
      </c>
      <c r="L12" s="178">
        <f>Sheet1!BZ18</f>
        <v>0.7181510837467372</v>
      </c>
      <c r="M12" s="100">
        <f>Sheet1!CA18</f>
        <v>1.898648229853973E-2</v>
      </c>
      <c r="N12" s="102">
        <v>983.61878914075942</v>
      </c>
      <c r="O12" s="103">
        <v>0.69982991319308618</v>
      </c>
      <c r="P12" s="120">
        <f t="shared" si="3"/>
        <v>0.7063868994150897</v>
      </c>
      <c r="Q12" s="121">
        <f t="shared" si="4"/>
        <v>1.8682222129837413E-2</v>
      </c>
      <c r="R12" s="97">
        <f>Sheet1!CG18</f>
        <v>19043.433388884954</v>
      </c>
      <c r="S12" s="98">
        <f>Sheet1!CH18</f>
        <v>1085.5974460542652</v>
      </c>
      <c r="T12" s="99">
        <f>Sheet1!CL18</f>
        <v>0.88356300231452489</v>
      </c>
      <c r="U12" s="100">
        <f>Sheet1!CM18</f>
        <v>5.0416591082571932E-2</v>
      </c>
      <c r="V12" s="102">
        <v>983.61878914075942</v>
      </c>
      <c r="W12" s="103">
        <v>0.69982991319308618</v>
      </c>
      <c r="X12" s="120">
        <f t="shared" si="5"/>
        <v>0.86908917046618694</v>
      </c>
      <c r="Y12" s="121">
        <f t="shared" si="6"/>
        <v>4.9594561171139917E-2</v>
      </c>
      <c r="Z12" s="116">
        <f>Sheet1!CS18</f>
        <v>64992.909090726913</v>
      </c>
      <c r="AA12" s="117">
        <f>Sheet1!CT18</f>
        <v>2281.0679164545859</v>
      </c>
      <c r="AB12" s="99">
        <f>Sheet1!CX18</f>
        <v>0.55544747535020011</v>
      </c>
      <c r="AC12" s="100">
        <f>Sheet1!CY18</f>
        <v>1.9533612316138548E-2</v>
      </c>
      <c r="AD12" s="102">
        <v>983.61878914075942</v>
      </c>
      <c r="AE12" s="103">
        <v>0.69982991319308618</v>
      </c>
      <c r="AF12" s="120">
        <f t="shared" si="7"/>
        <v>0.54634857313525564</v>
      </c>
      <c r="AG12" s="121">
        <f t="shared" si="8"/>
        <v>1.9217559855653321E-2</v>
      </c>
      <c r="AH12" s="116">
        <f>Sheet1!DE18</f>
        <v>68860.33577470771</v>
      </c>
      <c r="AI12" s="118">
        <f>Sheet1!DF18</f>
        <v>1900.9204518023921</v>
      </c>
      <c r="AJ12" s="99">
        <f>Sheet1!DJ18</f>
        <v>0.5322908320169728</v>
      </c>
      <c r="AK12" s="100">
        <f>Sheet1!DK18</f>
        <v>1.4754027392252391E-2</v>
      </c>
      <c r="AL12" s="102">
        <v>983.61878914075942</v>
      </c>
      <c r="AM12" s="103">
        <v>0.69982991319308618</v>
      </c>
      <c r="AN12" s="120">
        <f t="shared" si="9"/>
        <v>0.52357126365926221</v>
      </c>
      <c r="AO12" s="121">
        <f t="shared" si="10"/>
        <v>1.4517118736409974E-2</v>
      </c>
      <c r="AP12" s="97">
        <f>Sheet1!DQ18</f>
        <v>51849.426506062402</v>
      </c>
      <c r="AQ12" s="98">
        <f>Sheet1!DR18</f>
        <v>1468.5069418242247</v>
      </c>
      <c r="AR12" s="178">
        <f>Sheet1!DV18</f>
        <v>0.71929174998699297</v>
      </c>
      <c r="AS12" s="100">
        <f>Sheet1!DW18</f>
        <v>2.0449435366270079E-2</v>
      </c>
      <c r="AT12" s="102">
        <v>983.61878914075942</v>
      </c>
      <c r="AU12" s="103">
        <v>0.69982991319308618</v>
      </c>
      <c r="AV12" s="120">
        <f t="shared" si="0"/>
        <v>0.70750888016114388</v>
      </c>
      <c r="AW12" s="121">
        <f t="shared" si="11"/>
        <v>2.0120746656212451E-2</v>
      </c>
      <c r="AX12" s="97">
        <f>Sheet1!EC18</f>
        <v>768.51034071179151</v>
      </c>
      <c r="AY12" s="98">
        <f>Sheet1!ED18</f>
        <v>220.64047636274537</v>
      </c>
      <c r="AZ12" s="99">
        <f>Sheet1!EH18</f>
        <v>1.463940758746936E-2</v>
      </c>
      <c r="BA12" s="100">
        <f>Sheet1!EI18</f>
        <v>4.203121655217257E-3</v>
      </c>
      <c r="BB12" s="102">
        <v>983.61878914075942</v>
      </c>
      <c r="BC12" s="103">
        <v>0.69982991319308618</v>
      </c>
      <c r="BD12" s="120">
        <f t="shared" si="12"/>
        <v>1.4399596364924659E-2</v>
      </c>
      <c r="BE12" s="121">
        <f t="shared" si="13"/>
        <v>4.134282127235234E-3</v>
      </c>
      <c r="BF12" s="97">
        <f>Sheet1!EO18</f>
        <v>475495.31196661206</v>
      </c>
      <c r="BG12" s="98">
        <f>Sheet1!EP18</f>
        <v>11895.726243798539</v>
      </c>
      <c r="BH12" s="178">
        <f>Sheet1!ET18</f>
        <v>4.8313856404988123</v>
      </c>
      <c r="BI12" s="100">
        <f>Sheet1!EU18</f>
        <v>0.12134449929212918</v>
      </c>
      <c r="BJ12" s="102">
        <v>983.61878914075942</v>
      </c>
      <c r="BK12" s="103">
        <v>0.69982991319308618</v>
      </c>
      <c r="BL12" s="120">
        <f t="shared" si="14"/>
        <v>4.7522416935794949</v>
      </c>
      <c r="BM12" s="121">
        <f t="shared" si="15"/>
        <v>0.11940461059405434</v>
      </c>
    </row>
    <row r="13" spans="1:65" x14ac:dyDescent="0.25">
      <c r="A13" s="119" t="s">
        <v>118</v>
      </c>
      <c r="B13" s="97">
        <f>Sheet1!BI19</f>
        <v>44172.029722416533</v>
      </c>
      <c r="C13" s="98">
        <f>Sheet1!BJ19</f>
        <v>2332.2165128676525</v>
      </c>
      <c r="D13" s="99">
        <f>Sheet1!BN19</f>
        <v>2.190746898894834</v>
      </c>
      <c r="E13" s="100">
        <f>Sheet1!BO19</f>
        <v>0.11579371646047101</v>
      </c>
      <c r="F13" s="102">
        <v>1003.7880111778417</v>
      </c>
      <c r="G13" s="103">
        <v>0.71935273718431481</v>
      </c>
      <c r="H13" s="120">
        <f t="shared" si="1"/>
        <v>2.1990454726356696</v>
      </c>
      <c r="I13" s="121">
        <f t="shared" si="2"/>
        <v>0.11624302730436308</v>
      </c>
      <c r="J13" s="97">
        <f>Sheet1!BU19</f>
        <v>12534.191981574353</v>
      </c>
      <c r="K13" s="101">
        <f>Sheet1!BV19</f>
        <v>405.69540431627763</v>
      </c>
      <c r="L13" s="178">
        <f>Sheet1!BZ19</f>
        <v>0.14203694197554964</v>
      </c>
      <c r="M13" s="100">
        <f>Sheet1!CA19</f>
        <v>4.6107821596646798E-3</v>
      </c>
      <c r="N13" s="102">
        <v>1003.7880111778417</v>
      </c>
      <c r="O13" s="103">
        <v>0.71935273718431481</v>
      </c>
      <c r="P13" s="120">
        <f t="shared" si="3"/>
        <v>0.14257497949941947</v>
      </c>
      <c r="Q13" s="121">
        <f t="shared" si="4"/>
        <v>4.6293755367258693E-3</v>
      </c>
      <c r="R13" s="97">
        <f>Sheet1!CG19</f>
        <v>5378.1105283266197</v>
      </c>
      <c r="S13" s="98">
        <f>Sheet1!CH19</f>
        <v>334.97694952023841</v>
      </c>
      <c r="T13" s="99">
        <f>Sheet1!CL19</f>
        <v>0.24952955636461838</v>
      </c>
      <c r="U13" s="100">
        <f>Sheet1!CM19</f>
        <v>1.5554379840324149E-2</v>
      </c>
      <c r="V13" s="102">
        <v>1003.7880111778417</v>
      </c>
      <c r="W13" s="103">
        <v>0.71935273718431481</v>
      </c>
      <c r="X13" s="120">
        <f t="shared" si="5"/>
        <v>0.25047477711332944</v>
      </c>
      <c r="Y13" s="121">
        <f t="shared" si="6"/>
        <v>1.561433178890727E-2</v>
      </c>
      <c r="Z13" s="116">
        <f>Sheet1!CS19</f>
        <v>82547.69530079556</v>
      </c>
      <c r="AA13" s="117">
        <f>Sheet1!CT19</f>
        <v>2269.5282428288269</v>
      </c>
      <c r="AB13" s="99">
        <f>Sheet1!CX19</f>
        <v>0.70547556021532831</v>
      </c>
      <c r="AC13" s="100">
        <f>Sheet1!CY19</f>
        <v>1.945916694365156E-2</v>
      </c>
      <c r="AD13" s="102">
        <v>1003.7880111778417</v>
      </c>
      <c r="AE13" s="103">
        <v>0.71935273718431481</v>
      </c>
      <c r="AF13" s="120">
        <f t="shared" si="7"/>
        <v>0.70814790952311812</v>
      </c>
      <c r="AG13" s="121">
        <f t="shared" si="8"/>
        <v>1.9539469894118901E-2</v>
      </c>
      <c r="AH13" s="116">
        <f>Sheet1!DE19</f>
        <v>11413.232204216996</v>
      </c>
      <c r="AI13" s="118">
        <f>Sheet1!DF19</f>
        <v>424.81261483238825</v>
      </c>
      <c r="AJ13" s="99">
        <f>Sheet1!DJ19</f>
        <v>8.8224357282570359E-2</v>
      </c>
      <c r="AK13" s="100">
        <f>Sheet1!DK19</f>
        <v>3.2911742721311601E-3</v>
      </c>
      <c r="AL13" s="102">
        <v>1003.7880111778417</v>
      </c>
      <c r="AM13" s="103">
        <v>0.71935273718431481</v>
      </c>
      <c r="AN13" s="120">
        <f t="shared" si="9"/>
        <v>8.8558552134114635E-2</v>
      </c>
      <c r="AO13" s="121">
        <f t="shared" si="10"/>
        <v>3.3042508109634005E-3</v>
      </c>
      <c r="AP13" s="97">
        <f>Sheet1!DQ19</f>
        <v>11537.601104914436</v>
      </c>
      <c r="AQ13" s="98">
        <f>Sheet1!DR19</f>
        <v>627.96508698774107</v>
      </c>
      <c r="AR13" s="178">
        <f>Sheet1!DV19</f>
        <v>0.1600577257770717</v>
      </c>
      <c r="AS13" s="100">
        <f>Sheet1!DW19</f>
        <v>8.7205338944697126E-3</v>
      </c>
      <c r="AT13" s="102">
        <v>1003.7880111778417</v>
      </c>
      <c r="AU13" s="103">
        <v>0.71935273718431481</v>
      </c>
      <c r="AV13" s="120">
        <f t="shared" si="0"/>
        <v>0.16066402623141515</v>
      </c>
      <c r="AW13" s="121">
        <f t="shared" si="11"/>
        <v>8.7543245614749923E-3</v>
      </c>
      <c r="AX13" s="97">
        <f>Sheet1!EC19</f>
        <v>650.25971102068672</v>
      </c>
      <c r="AY13" s="98">
        <f>Sheet1!ED19</f>
        <v>188.37183279749385</v>
      </c>
      <c r="AZ13" s="99">
        <f>Sheet1!EH19</f>
        <v>1.2386843017004852E-2</v>
      </c>
      <c r="BA13" s="100">
        <f>Sheet1!EI19</f>
        <v>3.5884137034901185E-3</v>
      </c>
      <c r="BB13" s="102">
        <v>1003.7880111778417</v>
      </c>
      <c r="BC13" s="103">
        <v>0.71935273718431481</v>
      </c>
      <c r="BD13" s="120">
        <f t="shared" si="12"/>
        <v>1.2433764516811436E-2</v>
      </c>
      <c r="BE13" s="121">
        <f t="shared" si="13"/>
        <v>3.6020176759353861E-3</v>
      </c>
      <c r="BF13" s="97">
        <f>Sheet1!EO19</f>
        <v>289264.26583234034</v>
      </c>
      <c r="BG13" s="98">
        <f>Sheet1!EP19</f>
        <v>6903.9380265770824</v>
      </c>
      <c r="BH13" s="178">
        <f>Sheet1!ET19</f>
        <v>2.9391398507624658</v>
      </c>
      <c r="BI13" s="100">
        <f>Sheet1!EU19</f>
        <v>7.0452023752450965E-2</v>
      </c>
      <c r="BJ13" s="102">
        <v>1003.7880111778417</v>
      </c>
      <c r="BK13" s="103">
        <v>0.71935273718431481</v>
      </c>
      <c r="BL13" s="120">
        <f t="shared" si="14"/>
        <v>2.9502733453703942</v>
      </c>
      <c r="BM13" s="121">
        <f t="shared" si="15"/>
        <v>7.0750494967617428E-2</v>
      </c>
    </row>
    <row r="14" spans="1:65" x14ac:dyDescent="0.25">
      <c r="A14" s="119" t="s">
        <v>127</v>
      </c>
      <c r="B14" s="97">
        <f>Sheet1!BI20</f>
        <v>18095.569055686778</v>
      </c>
      <c r="C14" s="98">
        <f>Sheet1!BJ20</f>
        <v>588.01071078380949</v>
      </c>
      <c r="D14" s="99">
        <f>Sheet1!BN20</f>
        <v>0.89746412020467081</v>
      </c>
      <c r="E14" s="100">
        <f>Sheet1!BO20</f>
        <v>2.924637799127227E-2</v>
      </c>
      <c r="F14" s="102">
        <v>971.44773297621714</v>
      </c>
      <c r="G14" s="103">
        <v>0.68693451911256886</v>
      </c>
      <c r="H14" s="120">
        <f t="shared" si="1"/>
        <v>0.87183948500032271</v>
      </c>
      <c r="I14" s="121">
        <f t="shared" si="2"/>
        <v>2.84180155353327E-2</v>
      </c>
      <c r="J14" s="97">
        <f>Sheet1!BU20</f>
        <v>3427.5580005660522</v>
      </c>
      <c r="K14" s="101">
        <f>Sheet1!BV20</f>
        <v>213.77180013844423</v>
      </c>
      <c r="L14" s="178">
        <f>Sheet1!BZ20</f>
        <v>3.8840944638465789E-2</v>
      </c>
      <c r="M14" s="100">
        <f>Sheet1!CA20</f>
        <v>2.424365171831297E-3</v>
      </c>
      <c r="N14" s="102">
        <v>971.44773297621714</v>
      </c>
      <c r="O14" s="103">
        <v>0.68693451911256886</v>
      </c>
      <c r="P14" s="120">
        <f t="shared" si="3"/>
        <v>3.7731947615692346E-2</v>
      </c>
      <c r="Q14" s="121">
        <f t="shared" si="4"/>
        <v>2.3552951794420934E-3</v>
      </c>
      <c r="R14" s="97">
        <f>Sheet1!CG20</f>
        <v>2984.1378171785814</v>
      </c>
      <c r="S14" s="98">
        <f>Sheet1!CH20</f>
        <v>229.48361954459969</v>
      </c>
      <c r="T14" s="99">
        <f>Sheet1!CL20</f>
        <v>0.13845579813383666</v>
      </c>
      <c r="U14" s="100">
        <f>Sheet1!CM20</f>
        <v>1.0652969328838231E-2</v>
      </c>
      <c r="V14" s="102">
        <v>971.44773297621714</v>
      </c>
      <c r="W14" s="103">
        <v>0.68693451911256886</v>
      </c>
      <c r="X14" s="120">
        <f t="shared" si="5"/>
        <v>0.13450257121452838</v>
      </c>
      <c r="Y14" s="121">
        <f t="shared" si="6"/>
        <v>1.0349239946487931E-2</v>
      </c>
      <c r="Z14" s="116">
        <f>Sheet1!CS20</f>
        <v>101493.68540430683</v>
      </c>
      <c r="AA14" s="117">
        <f>Sheet1!CT20</f>
        <v>2293.1150504463581</v>
      </c>
      <c r="AB14" s="99">
        <f>Sheet1!CX20</f>
        <v>0.8673932604419009</v>
      </c>
      <c r="AC14" s="100">
        <f>Sheet1!CY20</f>
        <v>1.9692003972496392E-2</v>
      </c>
      <c r="AD14" s="102">
        <v>971.44773297621714</v>
      </c>
      <c r="AE14" s="103">
        <v>0.68693451911256886</v>
      </c>
      <c r="AF14" s="120">
        <f t="shared" si="7"/>
        <v>0.84262721645513405</v>
      </c>
      <c r="AG14" s="121">
        <f t="shared" si="8"/>
        <v>1.9139029842551267E-2</v>
      </c>
      <c r="AH14" s="116">
        <f>Sheet1!DE20</f>
        <v>3140.8607976049866</v>
      </c>
      <c r="AI14" s="118">
        <f>Sheet1!DF20</f>
        <v>269.28945874460993</v>
      </c>
      <c r="AJ14" s="99">
        <f>Sheet1!DJ20</f>
        <v>2.4278873874163123E-2</v>
      </c>
      <c r="AK14" s="100">
        <f>Sheet1!DK20</f>
        <v>2.0824905249118867E-3</v>
      </c>
      <c r="AL14" s="102">
        <v>971.44773297621714</v>
      </c>
      <c r="AM14" s="103">
        <v>0.68693451911256886</v>
      </c>
      <c r="AN14" s="120">
        <f t="shared" si="9"/>
        <v>2.3585656984271272E-2</v>
      </c>
      <c r="AO14" s="121">
        <f t="shared" si="10"/>
        <v>2.0230994454457237E-3</v>
      </c>
      <c r="AP14" s="97">
        <f>Sheet1!DQ20</f>
        <v>3207.9881825865123</v>
      </c>
      <c r="AQ14" s="98">
        <f>Sheet1!DR20</f>
        <v>264.06171672119945</v>
      </c>
      <c r="AR14" s="178">
        <f>Sheet1!DV20</f>
        <v>4.4503470708985519E-2</v>
      </c>
      <c r="AS14" s="100">
        <f>Sheet1!DW20</f>
        <v>3.6648978419330197E-3</v>
      </c>
      <c r="AT14" s="102">
        <v>971.44773297621714</v>
      </c>
      <c r="AU14" s="103">
        <v>0.68693451911256886</v>
      </c>
      <c r="AV14" s="120">
        <f t="shared" si="0"/>
        <v>4.3232795729817468E-2</v>
      </c>
      <c r="AW14" s="121">
        <f t="shared" si="11"/>
        <v>3.5603879500807315E-3</v>
      </c>
      <c r="AX14" s="97">
        <f>Sheet1!EC20</f>
        <v>424.11003307270721</v>
      </c>
      <c r="AY14" s="98">
        <f>Sheet1!ED20</f>
        <v>90.166700310844917</v>
      </c>
      <c r="AZ14" s="99">
        <f>Sheet1!EH20</f>
        <v>8.0789018796233476E-3</v>
      </c>
      <c r="BA14" s="100">
        <f>Sheet1!EI20</f>
        <v>1.717685488162146E-3</v>
      </c>
      <c r="BB14" s="102">
        <v>971.44773297621714</v>
      </c>
      <c r="BC14" s="103">
        <v>0.68693451911256886</v>
      </c>
      <c r="BD14" s="120">
        <f t="shared" si="12"/>
        <v>7.8482309158974008E-3</v>
      </c>
      <c r="BE14" s="121">
        <f t="shared" si="13"/>
        <v>1.6686509021526874E-3</v>
      </c>
      <c r="BF14" s="97">
        <f>Sheet1!EO20</f>
        <v>178448.79453484906</v>
      </c>
      <c r="BG14" s="98">
        <f>Sheet1!EP20</f>
        <v>3567.9515142193568</v>
      </c>
      <c r="BH14" s="178">
        <f>Sheet1!ET20</f>
        <v>1.8131723316349555</v>
      </c>
      <c r="BI14" s="100">
        <f>Sheet1!EU20</f>
        <v>3.6475879630297942E-2</v>
      </c>
      <c r="BJ14" s="102">
        <v>971.44773297621714</v>
      </c>
      <c r="BK14" s="103">
        <v>0.68693451911256886</v>
      </c>
      <c r="BL14" s="120">
        <f t="shared" si="14"/>
        <v>1.7614021510619793</v>
      </c>
      <c r="BM14" s="121">
        <f t="shared" si="15"/>
        <v>3.5456294214760722E-2</v>
      </c>
    </row>
    <row r="15" spans="1:65" x14ac:dyDescent="0.25">
      <c r="A15" s="119" t="s">
        <v>154</v>
      </c>
      <c r="B15" s="97">
        <f>Sheet1!BI21</f>
        <v>10495.187913080055</v>
      </c>
      <c r="C15" s="98">
        <f>Sheet1!BJ21</f>
        <v>635.67319524300194</v>
      </c>
      <c r="D15" s="99">
        <f>Sheet1!BN21</f>
        <v>0.52051718063185315</v>
      </c>
      <c r="E15" s="100">
        <f>Sheet1!BO21</f>
        <v>3.1552731714424284E-2</v>
      </c>
      <c r="F15" s="102">
        <v>991.77888413796097</v>
      </c>
      <c r="G15" s="103">
        <v>0.70301032950531428</v>
      </c>
      <c r="H15" s="120">
        <f t="shared" si="1"/>
        <v>0.51623794858169669</v>
      </c>
      <c r="I15" s="121">
        <f t="shared" si="2"/>
        <v>3.1295472475351048E-2</v>
      </c>
      <c r="J15" s="97">
        <f>Sheet1!BU21</f>
        <v>1286.9187341844151</v>
      </c>
      <c r="K15" s="101">
        <f>Sheet1!BV21</f>
        <v>145.53210816727045</v>
      </c>
      <c r="L15" s="178">
        <f>Sheet1!BZ21</f>
        <v>1.458330954586514E-2</v>
      </c>
      <c r="M15" s="100">
        <f>Sheet1!CA21</f>
        <v>1.6495598327509002E-3</v>
      </c>
      <c r="N15" s="102">
        <v>991.77888413796097</v>
      </c>
      <c r="O15" s="103">
        <v>0.70301032950531428</v>
      </c>
      <c r="P15" s="120">
        <f t="shared" si="3"/>
        <v>1.4463418468436604E-2</v>
      </c>
      <c r="Q15" s="121">
        <f t="shared" si="4"/>
        <v>1.6360307334156118E-3</v>
      </c>
      <c r="R15" s="97">
        <f>Sheet1!CG21</f>
        <v>2591.6196436653431</v>
      </c>
      <c r="S15" s="98">
        <f>Sheet1!CH21</f>
        <v>202.08148818291528</v>
      </c>
      <c r="T15" s="99">
        <f>Sheet1!CL21</f>
        <v>0.12024403301931717</v>
      </c>
      <c r="U15" s="100">
        <f>Sheet1!CM21</f>
        <v>9.3807879435036517E-3</v>
      </c>
      <c r="V15" s="102">
        <v>991.77888413796097</v>
      </c>
      <c r="W15" s="103">
        <v>0.70301032950531428</v>
      </c>
      <c r="X15" s="120">
        <f t="shared" si="5"/>
        <v>0.11925549289214651</v>
      </c>
      <c r="Y15" s="121">
        <f t="shared" si="6"/>
        <v>9.3040514220401691E-3</v>
      </c>
      <c r="Z15" s="116">
        <f>Sheet1!CS21</f>
        <v>119439.76234597398</v>
      </c>
      <c r="AA15" s="117">
        <f>Sheet1!CT21</f>
        <v>2283.4406492368225</v>
      </c>
      <c r="AB15" s="99">
        <f>Sheet1!CX21</f>
        <v>1.0207654247156139</v>
      </c>
      <c r="AC15" s="100">
        <f>Sheet1!CY21</f>
        <v>1.9646090093683406E-2</v>
      </c>
      <c r="AD15" s="102">
        <v>991.77888413796097</v>
      </c>
      <c r="AE15" s="103">
        <v>0.70301032950531428</v>
      </c>
      <c r="AF15" s="120">
        <f t="shared" si="7"/>
        <v>1.0123735938910634</v>
      </c>
      <c r="AG15" s="121">
        <f t="shared" si="8"/>
        <v>1.9497787442086027E-2</v>
      </c>
      <c r="AH15" s="116">
        <f>Sheet1!DE21</f>
        <v>1303.4583672778469</v>
      </c>
      <c r="AI15" s="118">
        <f>Sheet1!DF21</f>
        <v>111.94946407578078</v>
      </c>
      <c r="AJ15" s="99">
        <f>Sheet1!DJ21</f>
        <v>1.0075741441165739E-2</v>
      </c>
      <c r="AK15" s="100">
        <f>Sheet1!DK21</f>
        <v>8.6573517319376105E-4</v>
      </c>
      <c r="AL15" s="102">
        <v>991.77888413796097</v>
      </c>
      <c r="AM15" s="103">
        <v>0.70301032950531428</v>
      </c>
      <c r="AN15" s="120">
        <f t="shared" si="9"/>
        <v>9.9929076033819664E-3</v>
      </c>
      <c r="AO15" s="121">
        <f t="shared" si="10"/>
        <v>8.586470813328977E-4</v>
      </c>
      <c r="AP15" s="97">
        <f>Sheet1!DQ21</f>
        <v>1051.6540458509508</v>
      </c>
      <c r="AQ15" s="98">
        <f>Sheet1!DR21</f>
        <v>134.63451875448342</v>
      </c>
      <c r="AR15" s="178">
        <f>Sheet1!DV21</f>
        <v>1.4589285359454952E-2</v>
      </c>
      <c r="AS15" s="100">
        <f>Sheet1!DW21</f>
        <v>1.8680922029184509E-3</v>
      </c>
      <c r="AT15" s="102">
        <v>991.77888413796097</v>
      </c>
      <c r="AU15" s="103">
        <v>0.70301032950531428</v>
      </c>
      <c r="AV15" s="120">
        <f t="shared" si="0"/>
        <v>1.4469345154170523E-2</v>
      </c>
      <c r="AW15" s="121">
        <f t="shared" si="11"/>
        <v>1.8527627891417821E-3</v>
      </c>
      <c r="AX15" s="97">
        <f>Sheet1!EC21</f>
        <v>1017.7534233516426</v>
      </c>
      <c r="AY15" s="98">
        <f>Sheet1!ED21</f>
        <v>122.53336771826666</v>
      </c>
      <c r="AZ15" s="99">
        <f>Sheet1!EH21</f>
        <v>1.9387256616725895E-2</v>
      </c>
      <c r="BA15" s="100">
        <f>Sheet1!EI21</f>
        <v>2.334543643518251E-3</v>
      </c>
      <c r="BB15" s="102">
        <v>991.77888413796097</v>
      </c>
      <c r="BC15" s="103">
        <v>0.70301032950531428</v>
      </c>
      <c r="BD15" s="120">
        <f t="shared" si="12"/>
        <v>1.9227871733832707E-2</v>
      </c>
      <c r="BE15" s="121">
        <f t="shared" si="13"/>
        <v>2.3153912046217531E-3</v>
      </c>
      <c r="BF15" s="97">
        <f>Sheet1!EO21</f>
        <v>104997.5889291809</v>
      </c>
      <c r="BG15" s="98">
        <f>Sheet1!EP21</f>
        <v>1926.9803384117226</v>
      </c>
      <c r="BH15" s="178">
        <f>Sheet1!ET21</f>
        <v>1.0668535118492644</v>
      </c>
      <c r="BI15" s="100">
        <f>Sheet1!EU21</f>
        <v>1.972231673613524E-2</v>
      </c>
      <c r="BJ15" s="102">
        <v>991.77888413796097</v>
      </c>
      <c r="BK15" s="103">
        <v>0.70301032950531428</v>
      </c>
      <c r="BL15" s="120">
        <f t="shared" si="14"/>
        <v>1.0580827855205284</v>
      </c>
      <c r="BM15" s="121">
        <f t="shared" si="15"/>
        <v>1.9574551054521987E-2</v>
      </c>
    </row>
    <row r="16" spans="1:65" x14ac:dyDescent="0.25">
      <c r="A16" s="119" t="s">
        <v>76</v>
      </c>
      <c r="B16" s="97">
        <f>Sheet1!BI22</f>
        <v>18624.16013138364</v>
      </c>
      <c r="C16" s="98">
        <f>Sheet1!BJ22</f>
        <v>783.16699693661099</v>
      </c>
      <c r="D16" s="99">
        <f>Sheet1!BN22</f>
        <v>0.92368001445140302</v>
      </c>
      <c r="E16" s="100">
        <f>Sheet1!BO22</f>
        <v>3.8908252116041313E-2</v>
      </c>
      <c r="F16" s="102">
        <v>973.02732180259125</v>
      </c>
      <c r="G16" s="103">
        <v>0.69013899820949587</v>
      </c>
      <c r="H16" s="120">
        <f t="shared" si="1"/>
        <v>0.89876589066422741</v>
      </c>
      <c r="I16" s="121">
        <f t="shared" si="2"/>
        <v>3.7864158822426358E-2</v>
      </c>
      <c r="J16" s="97">
        <f>Sheet1!BU22</f>
        <v>773.17312192199779</v>
      </c>
      <c r="K16" s="101">
        <f>Sheet1!BV22</f>
        <v>101.54629017687606</v>
      </c>
      <c r="L16" s="178">
        <f>Sheet1!BZ22</f>
        <v>8.7615656451510305E-3</v>
      </c>
      <c r="M16" s="100">
        <f>Sheet1!CA22</f>
        <v>1.1509232137072291E-3</v>
      </c>
      <c r="N16" s="102">
        <v>973.02732180259125</v>
      </c>
      <c r="O16" s="103">
        <v>0.69013899820949587</v>
      </c>
      <c r="P16" s="120">
        <f t="shared" si="3"/>
        <v>8.5252427544988997E-3</v>
      </c>
      <c r="Q16" s="121">
        <f t="shared" si="4"/>
        <v>1.1198960564386339E-3</v>
      </c>
      <c r="R16" s="97">
        <f>Sheet1!CG22</f>
        <v>2241.3136538288859</v>
      </c>
      <c r="S16" s="98">
        <f>Sheet1!CH22</f>
        <v>300.67192924067223</v>
      </c>
      <c r="T16" s="99">
        <f>Sheet1!CL22</f>
        <v>0.10399079728246119</v>
      </c>
      <c r="U16" s="100">
        <f>Sheet1!CM22</f>
        <v>1.3952745823087276E-2</v>
      </c>
      <c r="V16" s="102">
        <v>973.02732180259125</v>
      </c>
      <c r="W16" s="103">
        <v>0.69013899820949587</v>
      </c>
      <c r="X16" s="120">
        <f t="shared" si="5"/>
        <v>0.10118588697186939</v>
      </c>
      <c r="Y16" s="121">
        <f t="shared" si="6"/>
        <v>1.3576592590367215E-2</v>
      </c>
      <c r="Z16" s="116">
        <f>Sheet1!CS22</f>
        <v>138428.15548307457</v>
      </c>
      <c r="AA16" s="117">
        <f>Sheet1!CT22</f>
        <v>2967.7357419367231</v>
      </c>
      <c r="AB16" s="99">
        <f>Sheet1!CX22</f>
        <v>1.1830455130593502</v>
      </c>
      <c r="AC16" s="100">
        <f>Sheet1!CY22</f>
        <v>2.5498754871974935E-2</v>
      </c>
      <c r="AD16" s="102">
        <v>973.02732180259125</v>
      </c>
      <c r="AE16" s="103">
        <v>0.69013899820949587</v>
      </c>
      <c r="AF16" s="120">
        <f t="shared" si="7"/>
        <v>1.1511356071427121</v>
      </c>
      <c r="AG16" s="121">
        <f t="shared" si="8"/>
        <v>2.4824415425225579E-2</v>
      </c>
      <c r="AH16" s="116">
        <f>Sheet1!DE22</f>
        <v>834.4099088073732</v>
      </c>
      <c r="AI16" s="118">
        <f>Sheet1!DF22</f>
        <v>101.27363163329571</v>
      </c>
      <c r="AJ16" s="99">
        <f>Sheet1!DJ22</f>
        <v>6.4499938840759802E-3</v>
      </c>
      <c r="AK16" s="100">
        <f>Sheet1!DK22</f>
        <v>7.8301122197821415E-4</v>
      </c>
      <c r="AL16" s="102">
        <v>973.02732180259125</v>
      </c>
      <c r="AM16" s="103">
        <v>0.69013899820949587</v>
      </c>
      <c r="AN16" s="120">
        <f t="shared" si="9"/>
        <v>6.2760202746655449E-3</v>
      </c>
      <c r="AO16" s="121">
        <f t="shared" si="10"/>
        <v>7.6190431590531871E-4</v>
      </c>
      <c r="AP16" s="97">
        <f>Sheet1!DQ22</f>
        <v>534.30212917480924</v>
      </c>
      <c r="AQ16" s="98">
        <f>Sheet1!DR22</f>
        <v>86.810814126395513</v>
      </c>
      <c r="AR16" s="178">
        <f>Sheet1!DV22</f>
        <v>7.4122153206649085E-3</v>
      </c>
      <c r="AS16" s="100">
        <f>Sheet1!DW22</f>
        <v>1.204439798143323E-3</v>
      </c>
      <c r="AT16" s="102">
        <v>973.02732180259125</v>
      </c>
      <c r="AU16" s="103">
        <v>0.69013899820949587</v>
      </c>
      <c r="AV16" s="120">
        <f t="shared" si="0"/>
        <v>7.2122880220907102E-3</v>
      </c>
      <c r="AW16" s="121">
        <f t="shared" si="11"/>
        <v>1.1719639952440972E-3</v>
      </c>
      <c r="AX16" s="97">
        <f>Sheet1!EC22</f>
        <v>386.15238111046278</v>
      </c>
      <c r="AY16" s="98">
        <f>Sheet1!ED22</f>
        <v>128.22534065415118</v>
      </c>
      <c r="AZ16" s="99">
        <f>Sheet1!EH22</f>
        <v>7.3558438949722412E-3</v>
      </c>
      <c r="BA16" s="100">
        <f>Sheet1!EI22</f>
        <v>2.4426281453532742E-3</v>
      </c>
      <c r="BB16" s="102">
        <v>973.02732180259125</v>
      </c>
      <c r="BC16" s="103">
        <v>0.69013899820949587</v>
      </c>
      <c r="BD16" s="120">
        <f t="shared" si="12"/>
        <v>7.1574370847227817E-3</v>
      </c>
      <c r="BE16" s="121">
        <f t="shared" si="13"/>
        <v>2.3767493440051478E-3</v>
      </c>
      <c r="BF16" s="97">
        <f>Sheet1!EO22</f>
        <v>65593.867496052684</v>
      </c>
      <c r="BG16" s="98">
        <f>Sheet1!EP22</f>
        <v>1654.3520013284706</v>
      </c>
      <c r="BH16" s="178">
        <f>Sheet1!ET22</f>
        <v>0.66648242695495419</v>
      </c>
      <c r="BI16" s="100">
        <f>Sheet1!EU22</f>
        <v>1.6874455401683162E-2</v>
      </c>
      <c r="BJ16" s="102">
        <v>973.02732180259125</v>
      </c>
      <c r="BK16" s="103">
        <v>0.69013899820949587</v>
      </c>
      <c r="BL16" s="120">
        <f t="shared" si="14"/>
        <v>0.64850561092847026</v>
      </c>
      <c r="BM16" s="121">
        <f t="shared" si="15"/>
        <v>1.642574755081028E-2</v>
      </c>
    </row>
    <row r="17" spans="1:65" x14ac:dyDescent="0.25">
      <c r="A17" s="119" t="s">
        <v>103</v>
      </c>
      <c r="B17" s="97">
        <f>Sheet1!BI23</f>
        <v>7651.3174968588646</v>
      </c>
      <c r="C17" s="98">
        <f>Sheet1!BJ23</f>
        <v>715.29087414539026</v>
      </c>
      <c r="D17" s="99">
        <f>Sheet1!BN23</f>
        <v>0.37947316851950924</v>
      </c>
      <c r="E17" s="100">
        <f>Sheet1!BO23</f>
        <v>3.5487709438753241E-2</v>
      </c>
      <c r="F17" s="102">
        <v>983.99502761769543</v>
      </c>
      <c r="G17" s="103">
        <v>0.69996367433632056</v>
      </c>
      <c r="H17" s="120">
        <f t="shared" si="1"/>
        <v>0.37339971093752888</v>
      </c>
      <c r="I17" s="121">
        <f t="shared" si="2"/>
        <v>3.4920739826105447E-2</v>
      </c>
      <c r="J17" s="97">
        <f>Sheet1!BU23</f>
        <v>488.68951061383882</v>
      </c>
      <c r="K17" s="101">
        <f>Sheet1!BV23</f>
        <v>140.00081086401056</v>
      </c>
      <c r="L17" s="178">
        <f>Sheet1!BZ23</f>
        <v>5.5378091994406414E-3</v>
      </c>
      <c r="M17" s="100">
        <f>Sheet1!CA23</f>
        <v>1.5865427340578428E-3</v>
      </c>
      <c r="N17" s="102">
        <v>983.99502761769543</v>
      </c>
      <c r="O17" s="103">
        <v>0.69996367433632056</v>
      </c>
      <c r="P17" s="120">
        <f t="shared" si="3"/>
        <v>5.4491767161451215E-3</v>
      </c>
      <c r="Q17" s="121">
        <f t="shared" si="4"/>
        <v>1.5611549737042046E-3</v>
      </c>
      <c r="R17" s="97">
        <f>Sheet1!CG23</f>
        <v>2281.7913682826575</v>
      </c>
      <c r="S17" s="98">
        <f>Sheet1!CH23</f>
        <v>297.04152314604852</v>
      </c>
      <c r="T17" s="99">
        <f>Sheet1!CL23</f>
        <v>0.10586885205227381</v>
      </c>
      <c r="U17" s="100">
        <f>Sheet1!CM23</f>
        <v>1.3784422523638675E-2</v>
      </c>
      <c r="V17" s="102">
        <v>983.99502761769543</v>
      </c>
      <c r="W17" s="103">
        <v>0.69996367433632056</v>
      </c>
      <c r="X17" s="120">
        <f t="shared" si="5"/>
        <v>0.10417442399903087</v>
      </c>
      <c r="Y17" s="121">
        <f t="shared" si="6"/>
        <v>1.3564005650825876E-2</v>
      </c>
      <c r="Z17" s="116">
        <f>Sheet1!CS23</f>
        <v>158188.29556014625</v>
      </c>
      <c r="AA17" s="117">
        <f>Sheet1!CT23</f>
        <v>5306.9590835961353</v>
      </c>
      <c r="AB17" s="99">
        <f>Sheet1!CX23</f>
        <v>1.3519211653717309</v>
      </c>
      <c r="AC17" s="100">
        <f>Sheet1!CY23</f>
        <v>4.5453971990882476E-2</v>
      </c>
      <c r="AD17" s="102">
        <v>983.99502761769543</v>
      </c>
      <c r="AE17" s="103">
        <v>0.69996367433632056</v>
      </c>
      <c r="AF17" s="120">
        <f t="shared" si="7"/>
        <v>1.3302837044569034</v>
      </c>
      <c r="AG17" s="121">
        <f t="shared" si="8"/>
        <v>4.4736491878925082E-2</v>
      </c>
      <c r="AH17" s="116">
        <f>Sheet1!DE23</f>
        <v>513.42016068930047</v>
      </c>
      <c r="AI17" s="118">
        <f>Sheet1!DF23</f>
        <v>75.100856660393916</v>
      </c>
      <c r="AJ17" s="99">
        <f>Sheet1!DJ23</f>
        <v>3.9687410964959922E-3</v>
      </c>
      <c r="AK17" s="100">
        <f>Sheet1!DK23</f>
        <v>5.8061454963525031E-4</v>
      </c>
      <c r="AL17" s="102">
        <v>983.99502761769543</v>
      </c>
      <c r="AM17" s="103">
        <v>0.69996367433632056</v>
      </c>
      <c r="AN17" s="120">
        <f t="shared" si="9"/>
        <v>3.9052215048540569E-3</v>
      </c>
      <c r="AO17" s="121">
        <f t="shared" si="10"/>
        <v>5.7132858352526377E-4</v>
      </c>
      <c r="AP17" s="97">
        <f>Sheet1!DQ23</f>
        <v>339.54817211889332</v>
      </c>
      <c r="AQ17" s="98">
        <f>Sheet1!DR23</f>
        <v>58.355381512868348</v>
      </c>
      <c r="AR17" s="178">
        <f>Sheet1!DV23</f>
        <v>4.7104513084580951E-3</v>
      </c>
      <c r="AS17" s="100">
        <f>Sheet1!DW23</f>
        <v>8.0963048703945996E-4</v>
      </c>
      <c r="AT17" s="102">
        <v>983.99502761769543</v>
      </c>
      <c r="AU17" s="103">
        <v>0.69996367433632056</v>
      </c>
      <c r="AV17" s="120">
        <f t="shared" si="0"/>
        <v>4.6350606653580324E-3</v>
      </c>
      <c r="AW17" s="121">
        <f t="shared" si="11"/>
        <v>7.9667919628262547E-4</v>
      </c>
      <c r="AX17" s="97">
        <f>Sheet1!EC23</f>
        <v>382.0947559542301</v>
      </c>
      <c r="AY17" s="98">
        <f>Sheet1!ED23</f>
        <v>124.19054080058071</v>
      </c>
      <c r="AZ17" s="99">
        <f>Sheet1!EH23</f>
        <v>7.2785499076925882E-3</v>
      </c>
      <c r="BA17" s="100">
        <f>Sheet1!EI23</f>
        <v>2.3657695542592936E-3</v>
      </c>
      <c r="BB17" s="102">
        <v>983.99502761769543</v>
      </c>
      <c r="BC17" s="103">
        <v>0.69996367433632056</v>
      </c>
      <c r="BD17" s="120">
        <f t="shared" si="12"/>
        <v>7.1620569174367429E-3</v>
      </c>
      <c r="BE17" s="121">
        <f t="shared" si="13"/>
        <v>2.3279110528805183E-3</v>
      </c>
      <c r="BF17" s="97">
        <f>Sheet1!EO23</f>
        <v>39567.107959851528</v>
      </c>
      <c r="BG17" s="98">
        <f>Sheet1!EP23</f>
        <v>1623.6475167777094</v>
      </c>
      <c r="BH17" s="178">
        <f>Sheet1!ET23</f>
        <v>0.40203121339441494</v>
      </c>
      <c r="BI17" s="100">
        <f>Sheet1!EU23</f>
        <v>1.652159630879203E-2</v>
      </c>
      <c r="BJ17" s="102">
        <v>983.99502761769543</v>
      </c>
      <c r="BK17" s="103">
        <v>0.69996367433632056</v>
      </c>
      <c r="BL17" s="120">
        <f t="shared" si="14"/>
        <v>0.39559671492721293</v>
      </c>
      <c r="BM17" s="121">
        <f t="shared" si="15"/>
        <v>1.6259603975863672E-2</v>
      </c>
    </row>
    <row r="18" spans="1:65" x14ac:dyDescent="0.25">
      <c r="A18" s="119" t="s">
        <v>26</v>
      </c>
      <c r="B18" s="97">
        <f>Sheet1!BI24</f>
        <v>9809.1155452310286</v>
      </c>
      <c r="C18" s="98">
        <f>Sheet1!BJ24</f>
        <v>858.13638017939093</v>
      </c>
      <c r="D18" s="99">
        <f>Sheet1!BN24</f>
        <v>0.48649087661712187</v>
      </c>
      <c r="E18" s="100">
        <f>Sheet1!BO24</f>
        <v>4.2576792533114124E-2</v>
      </c>
      <c r="F18" s="102">
        <v>1019.0839949954433</v>
      </c>
      <c r="G18" s="103">
        <v>0.72581531325313908</v>
      </c>
      <c r="H18" s="120">
        <f t="shared" si="1"/>
        <v>0.49577506607181188</v>
      </c>
      <c r="I18" s="121">
        <f t="shared" si="2"/>
        <v>4.339076457986183E-2</v>
      </c>
      <c r="J18" s="97">
        <f>Sheet1!BU24</f>
        <v>362.13266252283057</v>
      </c>
      <c r="K18" s="101">
        <f>Sheet1!BV24</f>
        <v>114.64442965249654</v>
      </c>
      <c r="L18" s="178">
        <f>Sheet1!BZ24</f>
        <v>4.1036722630241659E-3</v>
      </c>
      <c r="M18" s="100">
        <f>Sheet1!CA24</f>
        <v>1.2991857191066772E-3</v>
      </c>
      <c r="N18" s="102">
        <v>1019.0839949954433</v>
      </c>
      <c r="O18" s="103">
        <v>0.72581531325313908</v>
      </c>
      <c r="P18" s="120">
        <f t="shared" si="3"/>
        <v>4.1819867239546579E-3</v>
      </c>
      <c r="Q18" s="121">
        <f t="shared" si="4"/>
        <v>1.3239827231846888E-3</v>
      </c>
      <c r="R18" s="97">
        <f>Sheet1!CG24</f>
        <v>2222.8471195735906</v>
      </c>
      <c r="S18" s="98">
        <f>Sheet1!CH24</f>
        <v>291.63667718340014</v>
      </c>
      <c r="T18" s="99">
        <f>Sheet1!CL24</f>
        <v>0.10313400081536633</v>
      </c>
      <c r="U18" s="100">
        <f>Sheet1!CM24</f>
        <v>1.3533568603052973E-2</v>
      </c>
      <c r="V18" s="102">
        <v>1019.0839949954433</v>
      </c>
      <c r="W18" s="103">
        <v>0.72581531325313908</v>
      </c>
      <c r="X18" s="120">
        <f t="shared" si="5"/>
        <v>0.10510220957078682</v>
      </c>
      <c r="Y18" s="121">
        <f t="shared" si="6"/>
        <v>1.379204630089801E-2</v>
      </c>
      <c r="Z18" s="116">
        <f>Sheet1!CS24</f>
        <v>168236.21828261964</v>
      </c>
      <c r="AA18" s="117">
        <f>Sheet1!CT24</f>
        <v>5109.9492623845963</v>
      </c>
      <c r="AB18" s="99">
        <f>Sheet1!CX24</f>
        <v>1.4377935072439931</v>
      </c>
      <c r="AC18" s="100">
        <f>Sheet1!CY24</f>
        <v>4.3787575684638001E-2</v>
      </c>
      <c r="AD18" s="102">
        <v>1019.0839949954433</v>
      </c>
      <c r="AE18" s="103">
        <v>0.72581531325313908</v>
      </c>
      <c r="AF18" s="120">
        <f t="shared" si="7"/>
        <v>1.4652323513407184</v>
      </c>
      <c r="AG18" s="121">
        <f t="shared" si="8"/>
        <v>4.4635418549079674E-2</v>
      </c>
      <c r="AH18" s="116">
        <f>Sheet1!DE24</f>
        <v>360.23544932156398</v>
      </c>
      <c r="AI18" s="118">
        <f>Sheet1!DF24</f>
        <v>97.592684021660233</v>
      </c>
      <c r="AJ18" s="99">
        <f>Sheet1!DJ24</f>
        <v>2.7846223066459808E-3</v>
      </c>
      <c r="AK18" s="100">
        <f>Sheet1!DK24</f>
        <v>7.5442406130363845E-4</v>
      </c>
      <c r="AL18" s="102">
        <v>1019.0839949954433</v>
      </c>
      <c r="AM18" s="103">
        <v>0.72581531325313908</v>
      </c>
      <c r="AN18" s="120">
        <f t="shared" si="9"/>
        <v>2.8377640248102125E-3</v>
      </c>
      <c r="AO18" s="121">
        <f t="shared" si="10"/>
        <v>7.6882414292881839E-4</v>
      </c>
      <c r="AP18" s="97">
        <f>Sheet1!DQ24</f>
        <v>235.45624353621221</v>
      </c>
      <c r="AQ18" s="98">
        <f>Sheet1!DR24</f>
        <v>57.07495297022674</v>
      </c>
      <c r="AR18" s="178">
        <f>Sheet1!DV24</f>
        <v>3.2664147874176268E-3</v>
      </c>
      <c r="AS18" s="100">
        <f>Sheet1!DW24</f>
        <v>7.918250096381527E-4</v>
      </c>
      <c r="AT18" s="102">
        <v>1019.0839949954433</v>
      </c>
      <c r="AU18" s="103">
        <v>0.72581531325313908</v>
      </c>
      <c r="AV18" s="120">
        <f t="shared" si="0"/>
        <v>3.3287510308737467E-3</v>
      </c>
      <c r="AW18" s="121">
        <f t="shared" si="11"/>
        <v>8.0693967692932239E-4</v>
      </c>
      <c r="AX18" s="97">
        <f>Sheet1!EC24</f>
        <v>622.24906009013955</v>
      </c>
      <c r="AY18" s="98">
        <f>Sheet1!ED24</f>
        <v>151.35566767675451</v>
      </c>
      <c r="AZ18" s="99">
        <f>Sheet1!EH24</f>
        <v>1.1853266155328779E-2</v>
      </c>
      <c r="BA18" s="100">
        <f>Sheet1!EI24</f>
        <v>2.8833048862431745E-3</v>
      </c>
      <c r="BB18" s="102">
        <v>1019.0839949954433</v>
      </c>
      <c r="BC18" s="103">
        <v>0.72581531325313908</v>
      </c>
      <c r="BD18" s="120">
        <f t="shared" si="12"/>
        <v>1.2079473827316731E-2</v>
      </c>
      <c r="BE18" s="121">
        <f t="shared" si="13"/>
        <v>2.9383424572242581E-3</v>
      </c>
      <c r="BF18" s="97">
        <f>Sheet1!EO24</f>
        <v>23225.78050689201</v>
      </c>
      <c r="BG18" s="98">
        <f>Sheet1!EP24</f>
        <v>849.14737690567551</v>
      </c>
      <c r="BH18" s="178">
        <f>Sheet1!ET24</f>
        <v>0.23599118562551577</v>
      </c>
      <c r="BI18" s="100">
        <f>Sheet1!EU24</f>
        <v>8.6438638672031356E-3</v>
      </c>
      <c r="BJ18" s="102">
        <v>1019.0839949954433</v>
      </c>
      <c r="BK18" s="103">
        <v>0.72581531325313908</v>
      </c>
      <c r="BL18" s="120">
        <f t="shared" si="14"/>
        <v>0.24049484023096185</v>
      </c>
      <c r="BM18" s="121">
        <f t="shared" si="15"/>
        <v>8.8104884777947205E-3</v>
      </c>
    </row>
    <row r="19" spans="1:65" x14ac:dyDescent="0.25">
      <c r="A19" s="119" t="s">
        <v>35</v>
      </c>
      <c r="B19" s="97">
        <f>Sheet1!BI25</f>
        <v>8215.0652669166739</v>
      </c>
      <c r="C19" s="98">
        <f>Sheet1!BJ25</f>
        <v>589.69577177604208</v>
      </c>
      <c r="D19" s="99">
        <f>Sheet1!BN25</f>
        <v>0.40743268694721391</v>
      </c>
      <c r="E19" s="100">
        <f>Sheet1!BO25</f>
        <v>2.9263613927723659E-2</v>
      </c>
      <c r="F19" s="102">
        <v>984.68087160114794</v>
      </c>
      <c r="G19" s="103">
        <v>0.70660845165695751</v>
      </c>
      <c r="H19" s="120">
        <f t="shared" si="1"/>
        <v>0.40119117330198023</v>
      </c>
      <c r="I19" s="121">
        <f t="shared" si="2"/>
        <v>2.8816759021572637E-2</v>
      </c>
      <c r="J19" s="97">
        <f>Sheet1!BU25</f>
        <v>351.95363401387533</v>
      </c>
      <c r="K19" s="101">
        <f>Sheet1!BV25</f>
        <v>100.77758723988197</v>
      </c>
      <c r="L19" s="178">
        <f>Sheet1!BZ25</f>
        <v>3.9883239355197444E-3</v>
      </c>
      <c r="M19" s="100">
        <f>Sheet1!CA25</f>
        <v>1.1420502055857122E-3</v>
      </c>
      <c r="N19" s="102">
        <v>984.68087160114794</v>
      </c>
      <c r="O19" s="103">
        <v>0.70660845165695751</v>
      </c>
      <c r="P19" s="120">
        <f t="shared" si="3"/>
        <v>3.9272262890553021E-3</v>
      </c>
      <c r="Q19" s="121">
        <f t="shared" si="4"/>
        <v>1.1245585230875521E-3</v>
      </c>
      <c r="R19" s="97">
        <f>Sheet1!CG25</f>
        <v>2262.9119939099032</v>
      </c>
      <c r="S19" s="98">
        <f>Sheet1!CH25</f>
        <v>238.54114982847321</v>
      </c>
      <c r="T19" s="99">
        <f>Sheet1!CL25</f>
        <v>0.104992900937684</v>
      </c>
      <c r="U19" s="100">
        <f>Sheet1!CM25</f>
        <v>1.1070730180084238E-2</v>
      </c>
      <c r="V19" s="102">
        <v>984.68087160114794</v>
      </c>
      <c r="W19" s="103">
        <v>0.70660845165695751</v>
      </c>
      <c r="X19" s="120">
        <f t="shared" si="5"/>
        <v>0.10338450120725166</v>
      </c>
      <c r="Y19" s="121">
        <f t="shared" si="6"/>
        <v>1.0901388690288883E-2</v>
      </c>
      <c r="Z19" s="116">
        <f>Sheet1!CS25</f>
        <v>184257.67065748683</v>
      </c>
      <c r="AA19" s="117">
        <f>Sheet1!CT25</f>
        <v>5398.2777268198161</v>
      </c>
      <c r="AB19" s="99">
        <f>Sheet1!CX25</f>
        <v>1.5747172947396533</v>
      </c>
      <c r="AC19" s="100">
        <f>Sheet1!CY25</f>
        <v>4.626748318204623E-2</v>
      </c>
      <c r="AD19" s="102">
        <v>984.68087160114794</v>
      </c>
      <c r="AE19" s="103">
        <v>0.70660845165695751</v>
      </c>
      <c r="AF19" s="120">
        <f t="shared" si="7"/>
        <v>1.5505939983096437</v>
      </c>
      <c r="AG19" s="121">
        <f t="shared" si="8"/>
        <v>4.5572291826522573E-2</v>
      </c>
      <c r="AH19" s="116">
        <f>Sheet1!DE25</f>
        <v>343.69091656037881</v>
      </c>
      <c r="AI19" s="118">
        <f>Sheet1!DF25</f>
        <v>85.489096302623622</v>
      </c>
      <c r="AJ19" s="99">
        <f>Sheet1!DJ25</f>
        <v>2.6567329635327581E-3</v>
      </c>
      <c r="AK19" s="100">
        <f>Sheet1!DK25</f>
        <v>6.6086450334679712E-4</v>
      </c>
      <c r="AL19" s="102">
        <v>984.68087160114794</v>
      </c>
      <c r="AM19" s="103">
        <v>0.70660845165695751</v>
      </c>
      <c r="AN19" s="120">
        <f t="shared" si="9"/>
        <v>2.6160341301429369E-3</v>
      </c>
      <c r="AO19" s="121">
        <f t="shared" si="10"/>
        <v>6.5074334295365046E-4</v>
      </c>
      <c r="AP19" s="97">
        <f>Sheet1!DQ25</f>
        <v>183.57698329138682</v>
      </c>
      <c r="AQ19" s="98">
        <f>Sheet1!DR25</f>
        <v>57.156351990958235</v>
      </c>
      <c r="AR19" s="178">
        <f>Sheet1!DV25</f>
        <v>2.5467091628015486E-3</v>
      </c>
      <c r="AS19" s="100">
        <f>Sheet1!DW25</f>
        <v>7.9293809147652577E-4</v>
      </c>
      <c r="AT19" s="102">
        <v>984.68087160114794</v>
      </c>
      <c r="AU19" s="103">
        <v>0.70660845165695751</v>
      </c>
      <c r="AV19" s="120">
        <f t="shared" si="0"/>
        <v>2.5076957981420588E-3</v>
      </c>
      <c r="AW19" s="121">
        <f t="shared" si="11"/>
        <v>7.8079304476508606E-4</v>
      </c>
      <c r="AX19" s="97">
        <f>Sheet1!EC25</f>
        <v>402.6266721893079</v>
      </c>
      <c r="AY19" s="98">
        <f>Sheet1!ED25</f>
        <v>125.6676817938562</v>
      </c>
      <c r="AZ19" s="99">
        <f>Sheet1!EH25</f>
        <v>7.6696638256116252E-3</v>
      </c>
      <c r="BA19" s="100">
        <f>Sheet1!EI25</f>
        <v>2.3939130881727743E-3</v>
      </c>
      <c r="BB19" s="102">
        <v>984.68087160114794</v>
      </c>
      <c r="BC19" s="103">
        <v>0.70660845165695751</v>
      </c>
      <c r="BD19" s="120">
        <f t="shared" si="12"/>
        <v>7.5521712606910494E-3</v>
      </c>
      <c r="BE19" s="121">
        <f t="shared" si="13"/>
        <v>2.3572466560245788E-3</v>
      </c>
      <c r="BF19" s="97">
        <f>Sheet1!EO25</f>
        <v>15266.535679306393</v>
      </c>
      <c r="BG19" s="98">
        <f>Sheet1!EP25</f>
        <v>834.07134810946343</v>
      </c>
      <c r="BH19" s="178">
        <f>Sheet1!ET25</f>
        <v>0.1551193448282468</v>
      </c>
      <c r="BI19" s="100">
        <f>Sheet1!EU25</f>
        <v>8.48178007587546E-3</v>
      </c>
      <c r="BJ19" s="102">
        <v>984.68087160114794</v>
      </c>
      <c r="BK19" s="103">
        <v>0.70660845165695751</v>
      </c>
      <c r="BL19" s="120">
        <f t="shared" si="14"/>
        <v>0.15274305166767707</v>
      </c>
      <c r="BM19" s="121">
        <f t="shared" si="15"/>
        <v>8.352565812244056E-3</v>
      </c>
    </row>
    <row r="20" spans="1:65" x14ac:dyDescent="0.25">
      <c r="A20" s="119" t="s">
        <v>80</v>
      </c>
      <c r="B20" s="97">
        <f>Sheet1!BI26</f>
        <v>10617.703646102666</v>
      </c>
      <c r="C20" s="98">
        <f>Sheet1!BJ26</f>
        <v>634.96397513142915</v>
      </c>
      <c r="D20" s="99">
        <f>Sheet1!BN26</f>
        <v>0.52659344572249489</v>
      </c>
      <c r="E20" s="100">
        <f>Sheet1!BO26</f>
        <v>3.151819774677974E-2</v>
      </c>
      <c r="F20" s="102">
        <v>972.31886586842029</v>
      </c>
      <c r="G20" s="103">
        <v>0.69063459182089371</v>
      </c>
      <c r="H20" s="120">
        <f t="shared" si="1"/>
        <v>0.51201674191863977</v>
      </c>
      <c r="I20" s="121">
        <f t="shared" si="2"/>
        <v>3.0647896191656775E-2</v>
      </c>
      <c r="J20" s="97">
        <f>Sheet1!BU26</f>
        <v>251.71786642737109</v>
      </c>
      <c r="K20" s="101">
        <f>Sheet1!BV26</f>
        <v>94.569003739901788</v>
      </c>
      <c r="L20" s="178">
        <f>Sheet1!BZ26</f>
        <v>2.8524563881351119E-3</v>
      </c>
      <c r="M20" s="100">
        <f>Sheet1!CA26</f>
        <v>1.0716753348649236E-3</v>
      </c>
      <c r="N20" s="102">
        <v>972.31886586842029</v>
      </c>
      <c r="O20" s="103">
        <v>0.69063459182089371</v>
      </c>
      <c r="P20" s="120">
        <f t="shared" si="3"/>
        <v>2.7734971602506623E-3</v>
      </c>
      <c r="Q20" s="121">
        <f t="shared" si="4"/>
        <v>1.0420120084008633E-3</v>
      </c>
      <c r="R20" s="97">
        <f>Sheet1!CG26</f>
        <v>2513.7151701320854</v>
      </c>
      <c r="S20" s="98">
        <f>Sheet1!CH26</f>
        <v>293.52269140033951</v>
      </c>
      <c r="T20" s="99">
        <f>Sheet1!CL26</f>
        <v>0.11662947942894657</v>
      </c>
      <c r="U20" s="100">
        <f>Sheet1!CM26</f>
        <v>1.3621731411615198E-2</v>
      </c>
      <c r="V20" s="102">
        <v>972.31886586842029</v>
      </c>
      <c r="W20" s="103">
        <v>0.69063459182089371</v>
      </c>
      <c r="X20" s="120">
        <f t="shared" si="5"/>
        <v>0.11340104316517759</v>
      </c>
      <c r="Y20" s="121">
        <f t="shared" si="6"/>
        <v>1.3244911365224614E-2</v>
      </c>
      <c r="Z20" s="116">
        <f>Sheet1!CS26</f>
        <v>206147.87169531034</v>
      </c>
      <c r="AA20" s="117">
        <f>Sheet1!CT26</f>
        <v>4559.4495239936714</v>
      </c>
      <c r="AB20" s="99">
        <f>Sheet1!CX26</f>
        <v>1.7617970403838163</v>
      </c>
      <c r="AC20" s="100">
        <f>Sheet1!CY26</f>
        <v>3.9162182352042545E-2</v>
      </c>
      <c r="AD20" s="102">
        <v>972.31886586842029</v>
      </c>
      <c r="AE20" s="103">
        <v>0.69063459182089371</v>
      </c>
      <c r="AF20" s="120">
        <f t="shared" si="7"/>
        <v>1.7130285001963319</v>
      </c>
      <c r="AG20" s="121">
        <f t="shared" si="8"/>
        <v>3.8097564062806628E-2</v>
      </c>
      <c r="AH20" s="116">
        <f>Sheet1!DE26</f>
        <v>350.74417292471981</v>
      </c>
      <c r="AI20" s="118">
        <f>Sheet1!DF26</f>
        <v>82.490238047402784</v>
      </c>
      <c r="AJ20" s="99">
        <f>Sheet1!DJ26</f>
        <v>2.7112546799369216E-3</v>
      </c>
      <c r="AK20" s="100">
        <f>Sheet1!DK26</f>
        <v>6.3768594730251088E-4</v>
      </c>
      <c r="AL20" s="102">
        <v>972.31886586842029</v>
      </c>
      <c r="AM20" s="103">
        <v>0.69063459182089371</v>
      </c>
      <c r="AN20" s="120">
        <f t="shared" si="9"/>
        <v>2.6362040754767144E-3</v>
      </c>
      <c r="AO20" s="121">
        <f t="shared" si="10"/>
        <v>6.2003690448409485E-4</v>
      </c>
      <c r="AP20" s="97">
        <f>Sheet1!DQ26</f>
        <v>151.04528352622816</v>
      </c>
      <c r="AQ20" s="98">
        <f>Sheet1!DR26</f>
        <v>43.596987765489764</v>
      </c>
      <c r="AR20" s="178">
        <f>Sheet1!DV26</f>
        <v>2.0954065191474969E-3</v>
      </c>
      <c r="AS20" s="100">
        <f>Sheet1!DW26</f>
        <v>6.0483023991308462E-4</v>
      </c>
      <c r="AT20" s="102">
        <v>972.31886586842029</v>
      </c>
      <c r="AU20" s="103">
        <v>0.69063459182089371</v>
      </c>
      <c r="AV20" s="120">
        <f t="shared" si="0"/>
        <v>2.0374032902307888E-3</v>
      </c>
      <c r="AW20" s="121">
        <f t="shared" si="11"/>
        <v>5.880896334906333E-4</v>
      </c>
      <c r="AX20" s="97">
        <f>Sheet1!EC26</f>
        <v>768.55709931167587</v>
      </c>
      <c r="AY20" s="98">
        <f>Sheet1!ED26</f>
        <v>199.92670802793521</v>
      </c>
      <c r="AZ20" s="99">
        <f>Sheet1!EH26</f>
        <v>1.4640298295330614E-2</v>
      </c>
      <c r="BA20" s="100">
        <f>Sheet1!EI26</f>
        <v>3.8085566622731866E-3</v>
      </c>
      <c r="BB20" s="102">
        <v>972.31886586842029</v>
      </c>
      <c r="BC20" s="103">
        <v>0.69063459182089371</v>
      </c>
      <c r="BD20" s="120">
        <f t="shared" si="12"/>
        <v>1.4235038234491229E-2</v>
      </c>
      <c r="BE20" s="121">
        <f t="shared" si="13"/>
        <v>3.703145298190593E-3</v>
      </c>
      <c r="BF20" s="97">
        <f>Sheet1!EO26</f>
        <v>8541.3181242820247</v>
      </c>
      <c r="BG20" s="98">
        <f>Sheet1!EP26</f>
        <v>405.47202673597627</v>
      </c>
      <c r="BH20" s="178">
        <f>Sheet1!ET26</f>
        <v>8.6786137945111919E-2</v>
      </c>
      <c r="BI20" s="100">
        <f>Sheet1!EU26</f>
        <v>4.1244007642622527E-3</v>
      </c>
      <c r="BJ20" s="102">
        <v>972.31886586842029</v>
      </c>
      <c r="BK20" s="103">
        <v>0.69063459182089371</v>
      </c>
      <c r="BL20" s="120">
        <f t="shared" si="14"/>
        <v>8.4383799219891503E-2</v>
      </c>
      <c r="BM20" s="121">
        <f t="shared" si="15"/>
        <v>4.0106805657570358E-3</v>
      </c>
    </row>
    <row r="21" spans="1:65" x14ac:dyDescent="0.25">
      <c r="A21" s="119" t="s">
        <v>27</v>
      </c>
      <c r="B21" s="97">
        <f>Sheet1!BI27</f>
        <v>5728.171361564514</v>
      </c>
      <c r="C21" s="98">
        <f>Sheet1!BJ27</f>
        <v>655.76748916632528</v>
      </c>
      <c r="D21" s="99">
        <f>Sheet1!BN27</f>
        <v>0.28409320842952507</v>
      </c>
      <c r="E21" s="100">
        <f>Sheet1!BO27</f>
        <v>3.2530823695780413E-2</v>
      </c>
      <c r="F21" s="102">
        <v>961.12011344526843</v>
      </c>
      <c r="G21" s="103">
        <v>0.68157161940352784</v>
      </c>
      <c r="H21" s="120">
        <f t="shared" si="1"/>
        <v>0.27304769671481538</v>
      </c>
      <c r="I21" s="121">
        <f t="shared" si="2"/>
        <v>3.1266628528084095E-2</v>
      </c>
      <c r="J21" s="97">
        <f>Sheet1!BU27</f>
        <v>284.55977830081514</v>
      </c>
      <c r="K21" s="101">
        <f>Sheet1!BV27</f>
        <v>73.778600642880235</v>
      </c>
      <c r="L21" s="178">
        <f>Sheet1!BZ27</f>
        <v>3.2246195669017874E-3</v>
      </c>
      <c r="M21" s="100">
        <f>Sheet1!CA27</f>
        <v>8.360942315819034E-4</v>
      </c>
      <c r="N21" s="102">
        <v>961.12011344526843</v>
      </c>
      <c r="O21" s="103">
        <v>0.68157161940352784</v>
      </c>
      <c r="P21" s="120">
        <f t="shared" si="3"/>
        <v>3.0992467239584786E-3</v>
      </c>
      <c r="Q21" s="121">
        <f t="shared" si="4"/>
        <v>8.0358998820570201E-4</v>
      </c>
      <c r="R21" s="97">
        <f>Sheet1!CG27</f>
        <v>2027.2111893673914</v>
      </c>
      <c r="S21" s="98">
        <f>Sheet1!CH27</f>
        <v>214.36314836865535</v>
      </c>
      <c r="T21" s="99">
        <f>Sheet1!CL27</f>
        <v>9.4057031010411143E-2</v>
      </c>
      <c r="U21" s="100">
        <f>Sheet1!CM27</f>
        <v>9.9486083435393162E-3</v>
      </c>
      <c r="V21" s="102">
        <v>961.12011344526843</v>
      </c>
      <c r="W21" s="103">
        <v>0.68157161940352784</v>
      </c>
      <c r="X21" s="120">
        <f t="shared" si="5"/>
        <v>9.0400104315051494E-2</v>
      </c>
      <c r="Y21" s="121">
        <f t="shared" si="6"/>
        <v>9.5620224769131963E-3</v>
      </c>
      <c r="Z21" s="116">
        <f>Sheet1!CS27</f>
        <v>257273.51835495041</v>
      </c>
      <c r="AA21" s="117">
        <f>Sheet1!CT27</f>
        <v>4618.4973677374619</v>
      </c>
      <c r="AB21" s="99">
        <f>Sheet1!CX27</f>
        <v>2.198731034569271</v>
      </c>
      <c r="AC21" s="100">
        <f>Sheet1!CY27</f>
        <v>3.977172682820905E-2</v>
      </c>
      <c r="AD21" s="102">
        <v>961.12011344526843</v>
      </c>
      <c r="AE21" s="103">
        <v>0.68157161940352784</v>
      </c>
      <c r="AF21" s="120">
        <f t="shared" si="7"/>
        <v>2.1132446213808502</v>
      </c>
      <c r="AG21" s="121">
        <f t="shared" si="8"/>
        <v>3.8254770811118312E-2</v>
      </c>
      <c r="AH21" s="116">
        <f>Sheet1!DE27</f>
        <v>338.97589413304576</v>
      </c>
      <c r="AI21" s="118">
        <f>Sheet1!DF27</f>
        <v>68.129448430140215</v>
      </c>
      <c r="AJ21" s="99">
        <f>Sheet1!DJ27</f>
        <v>2.6202858102828083E-3</v>
      </c>
      <c r="AK21" s="100">
        <f>Sheet1!DK27</f>
        <v>5.2668164938681036E-4</v>
      </c>
      <c r="AL21" s="102">
        <v>961.12011344526843</v>
      </c>
      <c r="AM21" s="103">
        <v>0.68157161940352784</v>
      </c>
      <c r="AN21" s="120">
        <f t="shared" si="9"/>
        <v>2.5184093952380399E-3</v>
      </c>
      <c r="AO21" s="121">
        <f t="shared" si="10"/>
        <v>5.0620747698953191E-4</v>
      </c>
      <c r="AP21" s="97">
        <f>Sheet1!DQ27</f>
        <v>200.84351008713489</v>
      </c>
      <c r="AQ21" s="98">
        <f>Sheet1!DR27</f>
        <v>65.04744616306013</v>
      </c>
      <c r="AR21" s="178">
        <f>Sheet1!DV27</f>
        <v>2.7862425793121204E-3</v>
      </c>
      <c r="AS21" s="100">
        <f>Sheet1!DW27</f>
        <v>9.0241019615128605E-4</v>
      </c>
      <c r="AT21" s="102">
        <v>961.12011344526843</v>
      </c>
      <c r="AU21" s="103">
        <v>0.68157161940352784</v>
      </c>
      <c r="AV21" s="120">
        <f t="shared" si="0"/>
        <v>2.6779137839145024E-3</v>
      </c>
      <c r="AW21" s="121">
        <f t="shared" si="11"/>
        <v>8.6732666907123458E-4</v>
      </c>
      <c r="AX21" s="97">
        <f>Sheet1!EC27</f>
        <v>313.30796221247351</v>
      </c>
      <c r="AY21" s="98">
        <f>Sheet1!ED27</f>
        <v>143.15100936613317</v>
      </c>
      <c r="AZ21" s="99">
        <f>Sheet1!EH27</f>
        <v>5.9682254307465996E-3</v>
      </c>
      <c r="BA21" s="100">
        <f>Sheet1!EI27</f>
        <v>2.7269258539104153E-3</v>
      </c>
      <c r="BB21" s="102">
        <v>961.12011344526843</v>
      </c>
      <c r="BC21" s="103">
        <v>0.68157161940352784</v>
      </c>
      <c r="BD21" s="120">
        <f t="shared" si="12"/>
        <v>5.7361815030661078E-3</v>
      </c>
      <c r="BE21" s="121">
        <f t="shared" si="13"/>
        <v>2.6209064427590092E-3</v>
      </c>
      <c r="BF21" s="97">
        <f>Sheet1!EO27</f>
        <v>5492.1373354695206</v>
      </c>
      <c r="BG21" s="98">
        <f>Sheet1!EP27</f>
        <v>195.29504909270688</v>
      </c>
      <c r="BH21" s="178">
        <f>Sheet1!ET27</f>
        <v>5.5804195731162194E-2</v>
      </c>
      <c r="BI21" s="100">
        <f>Sheet1!EU27</f>
        <v>1.9882072574504447E-3</v>
      </c>
      <c r="BJ21" s="102">
        <v>961.12011344526843</v>
      </c>
      <c r="BK21" s="103">
        <v>0.68157161940352784</v>
      </c>
      <c r="BL21" s="120">
        <f t="shared" si="14"/>
        <v>5.3634534931856569E-2</v>
      </c>
      <c r="BM21" s="121">
        <f t="shared" si="15"/>
        <v>1.9112844660925351E-3</v>
      </c>
    </row>
    <row r="22" spans="1:65" x14ac:dyDescent="0.25">
      <c r="A22" s="119" t="s">
        <v>77</v>
      </c>
      <c r="B22" s="97">
        <f>Sheet1!BI28</f>
        <v>3768.9759857193371</v>
      </c>
      <c r="C22" s="98">
        <f>Sheet1!BJ28</f>
        <v>494.57846595529321</v>
      </c>
      <c r="D22" s="99">
        <f>Sheet1!BN28</f>
        <v>0.18692535762135284</v>
      </c>
      <c r="E22" s="100">
        <f>Sheet1!BO28</f>
        <v>2.4533325300642502E-2</v>
      </c>
      <c r="F22" s="102">
        <v>1187.825636680499</v>
      </c>
      <c r="G22" s="103">
        <v>0.84943959806892266</v>
      </c>
      <c r="H22" s="120">
        <f t="shared" si="1"/>
        <v>0.22203473192831338</v>
      </c>
      <c r="I22" s="121">
        <f t="shared" si="2"/>
        <v>2.9141745317832785E-2</v>
      </c>
      <c r="J22" s="97">
        <f>Sheet1!BU28</f>
        <v>214.27895149441511</v>
      </c>
      <c r="K22" s="101">
        <f>Sheet1!BV28</f>
        <v>68.822852812394999</v>
      </c>
      <c r="L22" s="178">
        <f>Sheet1!BZ28</f>
        <v>2.4282001619837174E-3</v>
      </c>
      <c r="M22" s="100">
        <f>Sheet1!CA28</f>
        <v>7.799209245022171E-4</v>
      </c>
      <c r="N22" s="102">
        <v>1187.825636680499</v>
      </c>
      <c r="O22" s="103">
        <v>0.84943959806892266</v>
      </c>
      <c r="P22" s="120">
        <f t="shared" si="3"/>
        <v>2.8842784033959999E-3</v>
      </c>
      <c r="Q22" s="121">
        <f t="shared" si="4"/>
        <v>9.2641236485684736E-4</v>
      </c>
      <c r="R22" s="97">
        <f>Sheet1!CG28</f>
        <v>2032.1212040737144</v>
      </c>
      <c r="S22" s="98">
        <f>Sheet1!CH28</f>
        <v>231.86210752422684</v>
      </c>
      <c r="T22" s="99">
        <f>Sheet1!CL28</f>
        <v>9.4284842206361727E-2</v>
      </c>
      <c r="U22" s="100">
        <f>Sheet1!CM28</f>
        <v>1.0760317026962332E-2</v>
      </c>
      <c r="V22" s="102">
        <v>1187.825636680499</v>
      </c>
      <c r="W22" s="103">
        <v>0.84943959806892266</v>
      </c>
      <c r="X22" s="120">
        <f t="shared" si="5"/>
        <v>0.111993952723092</v>
      </c>
      <c r="Y22" s="121">
        <f t="shared" si="6"/>
        <v>1.2781631344281013E-2</v>
      </c>
      <c r="Z22" s="116">
        <f>Sheet1!CS28</f>
        <v>544190.38301881263</v>
      </c>
      <c r="AA22" s="117">
        <f>Sheet1!CT28</f>
        <v>9587.1049145062898</v>
      </c>
      <c r="AB22" s="99">
        <f>Sheet1!CX28</f>
        <v>4.650802350387254</v>
      </c>
      <c r="AC22" s="100">
        <f>Sheet1!CY28</f>
        <v>8.2582232751765933E-2</v>
      </c>
      <c r="AD22" s="102">
        <v>1187.825636680499</v>
      </c>
      <c r="AE22" s="103">
        <v>0.84943959806892266</v>
      </c>
      <c r="AF22" s="120">
        <f t="shared" si="7"/>
        <v>5.5243422629239012</v>
      </c>
      <c r="AG22" s="121">
        <f t="shared" si="8"/>
        <v>9.8172813030915074E-2</v>
      </c>
      <c r="AH22" s="116">
        <f>Sheet1!DE28</f>
        <v>343.02637588858471</v>
      </c>
      <c r="AI22" s="118">
        <f>Sheet1!DF28</f>
        <v>49.064253711394663</v>
      </c>
      <c r="AJ22" s="99">
        <f>Sheet1!DJ28</f>
        <v>2.6515960599275291E-3</v>
      </c>
      <c r="AK22" s="100">
        <f>Sheet1!DK28</f>
        <v>3.7932469479058894E-4</v>
      </c>
      <c r="AL22" s="102">
        <v>1187.825636680499</v>
      </c>
      <c r="AM22" s="103">
        <v>0.84943959806892266</v>
      </c>
      <c r="AN22" s="120">
        <f t="shared" si="9"/>
        <v>3.1496337781029195E-3</v>
      </c>
      <c r="AO22" s="121">
        <f t="shared" si="10"/>
        <v>4.5057722677185392E-4</v>
      </c>
      <c r="AP22" s="97">
        <f>Sheet1!DQ28</f>
        <v>214.50904204112175</v>
      </c>
      <c r="AQ22" s="98">
        <f>Sheet1!DR28</f>
        <v>50.619401688681663</v>
      </c>
      <c r="AR22" s="178">
        <f>Sheet1!DV28</f>
        <v>2.9758204600344286E-3</v>
      </c>
      <c r="AS22" s="100">
        <f>Sheet1!DW28</f>
        <v>7.0226642133431087E-4</v>
      </c>
      <c r="AT22" s="102">
        <v>1187.825636680499</v>
      </c>
      <c r="AU22" s="103">
        <v>0.84943959806892266</v>
      </c>
      <c r="AV22" s="120">
        <f t="shared" si="0"/>
        <v>3.5347558325872505E-3</v>
      </c>
      <c r="AW22" s="121">
        <f t="shared" si="11"/>
        <v>8.3417388898865798E-4</v>
      </c>
      <c r="AX22" s="97">
        <f>Sheet1!EC28</f>
        <v>141.90720577366855</v>
      </c>
      <c r="AY22" s="98">
        <f>Sheet1!ED28</f>
        <v>118.85305895707718</v>
      </c>
      <c r="AZ22" s="99">
        <f>Sheet1!EH28</f>
        <v>2.7032003538111199E-3</v>
      </c>
      <c r="BA22" s="100">
        <f>Sheet1!EI28</f>
        <v>2.2640482436842267E-3</v>
      </c>
      <c r="BB22" s="102">
        <v>1187.825636680499</v>
      </c>
      <c r="BC22" s="103">
        <v>0.84943959806892266</v>
      </c>
      <c r="BD22" s="120">
        <f t="shared" si="12"/>
        <v>3.2109306813406439E-3</v>
      </c>
      <c r="BE22" s="121">
        <f t="shared" si="13"/>
        <v>2.6892955268161016E-3</v>
      </c>
      <c r="BF22" s="97">
        <f>Sheet1!EO28</f>
        <v>6350.9760157789469</v>
      </c>
      <c r="BG22" s="98">
        <f>Sheet1!EP28</f>
        <v>474.56215359785807</v>
      </c>
      <c r="BH22" s="178">
        <f>Sheet1!ET28</f>
        <v>6.4530634800330708E-2</v>
      </c>
      <c r="BI22" s="100">
        <f>Sheet1!EU28</f>
        <v>4.8240322578311139E-3</v>
      </c>
      <c r="BJ22" s="102">
        <v>1187.825636680499</v>
      </c>
      <c r="BK22" s="103">
        <v>0.84943959806892266</v>
      </c>
      <c r="BL22" s="120">
        <f t="shared" si="14"/>
        <v>7.6651142367099578E-2</v>
      </c>
      <c r="BM22" s="121">
        <f t="shared" si="15"/>
        <v>5.7303713647004354E-3</v>
      </c>
    </row>
    <row r="23" spans="1:65" x14ac:dyDescent="0.25">
      <c r="A23" s="119" t="s">
        <v>97</v>
      </c>
      <c r="B23" s="97">
        <f>Sheet1!BI29</f>
        <v>3353.8092016389455</v>
      </c>
      <c r="C23" s="98">
        <f>Sheet1!BJ29</f>
        <v>409.4931395582928</v>
      </c>
      <c r="D23" s="99">
        <f>Sheet1!BN29</f>
        <v>0.16633483120760528</v>
      </c>
      <c r="E23" s="100">
        <f>Sheet1!BO29</f>
        <v>2.031326263429438E-2</v>
      </c>
      <c r="F23" s="102">
        <v>1243.6758861085007</v>
      </c>
      <c r="G23" s="103">
        <v>0.9010063843514895</v>
      </c>
      <c r="H23" s="120">
        <f t="shared" si="1"/>
        <v>0.2068666185928264</v>
      </c>
      <c r="I23" s="121">
        <f t="shared" si="2"/>
        <v>2.5263559436819769E-2</v>
      </c>
      <c r="J23" s="97">
        <f>Sheet1!BU29</f>
        <v>220.89800766791925</v>
      </c>
      <c r="K23" s="101">
        <f>Sheet1!BV29</f>
        <v>66.733589809465883</v>
      </c>
      <c r="L23" s="178">
        <f>Sheet1!BZ29</f>
        <v>2.5032070311166426E-3</v>
      </c>
      <c r="M23" s="100">
        <f>Sheet1!CA29</f>
        <v>7.5624771230967667E-4</v>
      </c>
      <c r="N23" s="102">
        <v>1243.6758861085007</v>
      </c>
      <c r="O23" s="103">
        <v>0.9010063843514895</v>
      </c>
      <c r="P23" s="120">
        <f t="shared" si="3"/>
        <v>3.1131782225370195E-3</v>
      </c>
      <c r="Q23" s="121">
        <f t="shared" si="4"/>
        <v>9.4052974797756721E-4</v>
      </c>
      <c r="R23" s="97">
        <f>Sheet1!CG29</f>
        <v>2040.6214746229746</v>
      </c>
      <c r="S23" s="98">
        <f>Sheet1!CH29</f>
        <v>189.4211900245424</v>
      </c>
      <c r="T23" s="99">
        <f>Sheet1!CL29</f>
        <v>9.4679231412006432E-2</v>
      </c>
      <c r="U23" s="100">
        <f>Sheet1!CM29</f>
        <v>8.7917728386348818E-3</v>
      </c>
      <c r="V23" s="102">
        <v>1243.6758861085007</v>
      </c>
      <c r="W23" s="103">
        <v>0.9010063843514895</v>
      </c>
      <c r="X23" s="120">
        <f t="shared" si="5"/>
        <v>0.11775027702239889</v>
      </c>
      <c r="Y23" s="121">
        <f t="shared" si="6"/>
        <v>1.0934448646121699E-2</v>
      </c>
      <c r="Z23" s="116">
        <f>Sheet1!CS29</f>
        <v>6565665.4005211592</v>
      </c>
      <c r="AA23" s="117">
        <f>Sheet1!CT29</f>
        <v>47853.66952889914</v>
      </c>
      <c r="AB23" s="99">
        <f>Sheet1!CX29</f>
        <v>56.112002397411835</v>
      </c>
      <c r="AC23" s="100">
        <f>Sheet1!CY29</f>
        <v>0.42752690410226796</v>
      </c>
      <c r="AD23" s="102">
        <v>1243.6758861085007</v>
      </c>
      <c r="AE23" s="103">
        <v>0.9010063843514895</v>
      </c>
      <c r="AF23" s="120">
        <f t="shared" si="7"/>
        <v>69.785144302923484</v>
      </c>
      <c r="AG23" s="121">
        <f t="shared" si="8"/>
        <v>0.53410311724714843</v>
      </c>
      <c r="AH23" s="116">
        <f>Sheet1!DE29</f>
        <v>473.97183168105568</v>
      </c>
      <c r="AI23" s="118">
        <f>Sheet1!DF29</f>
        <v>91.762350548344742</v>
      </c>
      <c r="AJ23" s="99">
        <f>Sheet1!DJ29</f>
        <v>3.6638052632148761E-3</v>
      </c>
      <c r="AK23" s="100">
        <f>Sheet1!DK29</f>
        <v>7.0938245759750431E-4</v>
      </c>
      <c r="AL23" s="102">
        <v>1243.6758861085007</v>
      </c>
      <c r="AM23" s="103">
        <v>0.9010063843514895</v>
      </c>
      <c r="AN23" s="120">
        <f t="shared" si="9"/>
        <v>4.5565862572577494E-3</v>
      </c>
      <c r="AO23" s="121">
        <f t="shared" si="10"/>
        <v>8.8224803245764158E-4</v>
      </c>
      <c r="AP23" s="97">
        <f>Sheet1!DQ29</f>
        <v>171.1392980967625</v>
      </c>
      <c r="AQ23" s="98">
        <f>Sheet1!DR29</f>
        <v>55.090762920493717</v>
      </c>
      <c r="AR23" s="178">
        <f>Sheet1!DV29</f>
        <v>2.3741648368120873E-3</v>
      </c>
      <c r="AS23" s="100">
        <f>Sheet1!DW29</f>
        <v>7.6428033382633983E-4</v>
      </c>
      <c r="AT23" s="102">
        <v>1243.6758861085007</v>
      </c>
      <c r="AU23" s="103">
        <v>0.9010063843514895</v>
      </c>
      <c r="AV23" s="120">
        <f t="shared" si="0"/>
        <v>2.9526915571899165E-3</v>
      </c>
      <c r="AW23" s="121">
        <f t="shared" si="11"/>
        <v>9.5051942846740385E-4</v>
      </c>
      <c r="AX23" s="97">
        <f>Sheet1!EC29</f>
        <v>4204.2178923461533</v>
      </c>
      <c r="AY23" s="98">
        <f>Sheet1!ED29</f>
        <v>243.35148302559034</v>
      </c>
      <c r="AZ23" s="99">
        <f>Sheet1!EH29</f>
        <v>8.0086442630793842E-2</v>
      </c>
      <c r="BA23" s="100">
        <f>Sheet1!EI29</f>
        <v>4.6390287796609815E-3</v>
      </c>
      <c r="BB23" s="102">
        <v>1243.6758861085007</v>
      </c>
      <c r="BC23" s="103">
        <v>0.9010063843514895</v>
      </c>
      <c r="BD23" s="120">
        <f t="shared" si="12"/>
        <v>9.9601577504130137E-2</v>
      </c>
      <c r="BE23" s="121">
        <f t="shared" si="13"/>
        <v>5.7698994525319982E-3</v>
      </c>
      <c r="BF23" s="97">
        <f>Sheet1!EO29</f>
        <v>2847.5386255615035</v>
      </c>
      <c r="BG23" s="98">
        <f>Sheet1!EP29</f>
        <v>206.01245074216658</v>
      </c>
      <c r="BH23" s="178">
        <f>Sheet1!ET29</f>
        <v>2.8933108024563631E-2</v>
      </c>
      <c r="BI23" s="100">
        <f>Sheet1!EU29</f>
        <v>2.0942250737368282E-3</v>
      </c>
      <c r="BJ23" s="102">
        <v>1243.6758861085007</v>
      </c>
      <c r="BK23" s="103">
        <v>0.9010063843514895</v>
      </c>
      <c r="BL23" s="120">
        <f t="shared" si="14"/>
        <v>3.598340876032214E-2</v>
      </c>
      <c r="BM23" s="121">
        <f t="shared" si="15"/>
        <v>2.6046676834186756E-3</v>
      </c>
    </row>
    <row r="24" spans="1:65" x14ac:dyDescent="0.25">
      <c r="A24" s="119" t="s">
        <v>116</v>
      </c>
      <c r="B24" s="97">
        <f>Sheet1!BI30</f>
        <v>1573.3295642836754</v>
      </c>
      <c r="C24" s="98">
        <f>Sheet1!BJ30</f>
        <v>434.11233700560319</v>
      </c>
      <c r="D24" s="99">
        <f>Sheet1!BN30</f>
        <v>7.803052939957722E-2</v>
      </c>
      <c r="E24" s="100">
        <f>Sheet1!BO30</f>
        <v>2.153100256567694E-2</v>
      </c>
      <c r="F24" s="102">
        <v>1273.5657348877944</v>
      </c>
      <c r="G24" s="103">
        <v>0.9193458194414913</v>
      </c>
      <c r="H24" s="120">
        <f t="shared" si="1"/>
        <v>9.9377008518456211E-2</v>
      </c>
      <c r="I24" s="121">
        <f t="shared" si="2"/>
        <v>2.7421240941659375E-2</v>
      </c>
      <c r="J24" s="97">
        <f>Sheet1!BU30</f>
        <v>182.51468751572136</v>
      </c>
      <c r="K24" s="101">
        <f>Sheet1!BV30</f>
        <v>74.379802063906837</v>
      </c>
      <c r="L24" s="178">
        <f>Sheet1!BZ30</f>
        <v>2.0682488443183981E-3</v>
      </c>
      <c r="M24" s="100">
        <f>Sheet1!CA30</f>
        <v>8.4288440970766766E-4</v>
      </c>
      <c r="N24" s="102">
        <v>1273.5657348877944</v>
      </c>
      <c r="O24" s="103">
        <v>0.9193458194414913</v>
      </c>
      <c r="P24" s="120">
        <f t="shared" si="3"/>
        <v>2.634050859345192E-3</v>
      </c>
      <c r="Q24" s="121">
        <f t="shared" si="4"/>
        <v>1.073470386680942E-3</v>
      </c>
      <c r="R24" s="97">
        <f>Sheet1!CG30</f>
        <v>1935.813944852732</v>
      </c>
      <c r="S24" s="98">
        <f>Sheet1!CH30</f>
        <v>207.40230366225094</v>
      </c>
      <c r="T24" s="99">
        <f>Sheet1!CL30</f>
        <v>8.9816449907332244E-2</v>
      </c>
      <c r="U24" s="100">
        <f>Sheet1!CM30</f>
        <v>9.6254862294609181E-3</v>
      </c>
      <c r="V24" s="102">
        <v>1273.5657348877944</v>
      </c>
      <c r="W24" s="103">
        <v>0.9193458194414913</v>
      </c>
      <c r="X24" s="120">
        <f t="shared" si="5"/>
        <v>0.11438715303124437</v>
      </c>
      <c r="Y24" s="121">
        <f t="shared" si="6"/>
        <v>1.2258967536833967E-2</v>
      </c>
      <c r="Z24" s="116">
        <f>Sheet1!CS30</f>
        <v>12939552.17712434</v>
      </c>
      <c r="AA24" s="117">
        <f>Sheet1!CT30</f>
        <v>90713.774036607501</v>
      </c>
      <c r="AB24" s="99">
        <f>Sheet1!CX30</f>
        <v>110.58501134197368</v>
      </c>
      <c r="AC24" s="100">
        <f>Sheet1!CY30</f>
        <v>0.81321852701072639</v>
      </c>
      <c r="AD24" s="102">
        <v>1273.5657348877944</v>
      </c>
      <c r="AE24" s="103">
        <v>0.9193458194414913</v>
      </c>
      <c r="AF24" s="120">
        <f t="shared" si="7"/>
        <v>140.83728123731581</v>
      </c>
      <c r="AG24" s="121">
        <f t="shared" si="8"/>
        <v>1.0406651865636896</v>
      </c>
      <c r="AH24" s="116">
        <f>Sheet1!DE30</f>
        <v>215.41156975273796</v>
      </c>
      <c r="AI24" s="118">
        <f>Sheet1!DF30</f>
        <v>58.123964006325203</v>
      </c>
      <c r="AJ24" s="99">
        <f>Sheet1!DJ30</f>
        <v>1.6651327995975602E-3</v>
      </c>
      <c r="AK24" s="100">
        <f>Sheet1!DK30</f>
        <v>4.4931781952065308E-4</v>
      </c>
      <c r="AL24" s="102">
        <v>1273.5657348877944</v>
      </c>
      <c r="AM24" s="103">
        <v>0.9193458194414913</v>
      </c>
      <c r="AN24" s="120">
        <f t="shared" si="9"/>
        <v>2.1206560776052372E-3</v>
      </c>
      <c r="AO24" s="121">
        <f t="shared" si="10"/>
        <v>5.7223782663797342E-4</v>
      </c>
      <c r="AP24" s="97">
        <f>Sheet1!DQ30</f>
        <v>106.35013701367608</v>
      </c>
      <c r="AQ24" s="98">
        <f>Sheet1!DR30</f>
        <v>35.386785522346592</v>
      </c>
      <c r="AR24" s="178">
        <f>Sheet1!DV30</f>
        <v>1.4753639783263426E-3</v>
      </c>
      <c r="AS24" s="100">
        <f>Sheet1!DW30</f>
        <v>4.9092392008458371E-4</v>
      </c>
      <c r="AT24" s="102">
        <v>1273.5657348877944</v>
      </c>
      <c r="AU24" s="103">
        <v>0.9193458194414913</v>
      </c>
      <c r="AV24" s="120">
        <f t="shared" si="0"/>
        <v>1.8789730092841686E-3</v>
      </c>
      <c r="AW24" s="121">
        <f t="shared" si="11"/>
        <v>6.2522535431878566E-4</v>
      </c>
      <c r="AX24" s="97">
        <f>Sheet1!EC30</f>
        <v>362.16657321558012</v>
      </c>
      <c r="AY24" s="98">
        <f>Sheet1!ED30</f>
        <v>116.40471885289679</v>
      </c>
      <c r="AZ24" s="99">
        <f>Sheet1!EH30</f>
        <v>6.8989365516530805E-3</v>
      </c>
      <c r="BA24" s="100">
        <f>Sheet1!EI30</f>
        <v>2.217454593094493E-3</v>
      </c>
      <c r="BB24" s="102">
        <v>1273.5657348877944</v>
      </c>
      <c r="BC24" s="103">
        <v>0.9193458194414913</v>
      </c>
      <c r="BD24" s="120">
        <f t="shared" si="12"/>
        <v>8.7862491993503204E-3</v>
      </c>
      <c r="BE24" s="121">
        <f t="shared" si="13"/>
        <v>2.8240813106560707E-3</v>
      </c>
      <c r="BF24" s="97">
        <f>Sheet1!EO30</f>
        <v>656.09200854711935</v>
      </c>
      <c r="BG24" s="98">
        <f>Sheet1!EP30</f>
        <v>140.68032212978562</v>
      </c>
      <c r="BH24" s="178">
        <f>Sheet1!ET30</f>
        <v>6.6663822527090509E-3</v>
      </c>
      <c r="BI24" s="100">
        <f>Sheet1!EU30</f>
        <v>1.4294932228433683E-3</v>
      </c>
      <c r="BJ24" s="102">
        <v>1273.5657348877944</v>
      </c>
      <c r="BK24" s="103">
        <v>0.9193458194414913</v>
      </c>
      <c r="BL24" s="120">
        <f t="shared" si="14"/>
        <v>8.4900760127143531E-3</v>
      </c>
      <c r="BM24" s="121">
        <f t="shared" si="15"/>
        <v>1.8205639026826019E-3</v>
      </c>
    </row>
    <row r="25" spans="1:65" x14ac:dyDescent="0.25">
      <c r="A25" s="119" t="s">
        <v>177</v>
      </c>
      <c r="B25" s="97">
        <f>Sheet1!BI31</f>
        <v>1950.2582672200256</v>
      </c>
      <c r="C25" s="98">
        <f>Sheet1!BJ31</f>
        <v>3090.6685095770349</v>
      </c>
      <c r="D25" s="99">
        <f>Sheet1!BN31</f>
        <v>9.6724607807371202E-2</v>
      </c>
      <c r="E25" s="100">
        <f>Sheet1!BO31</f>
        <v>0.1532843444127418</v>
      </c>
      <c r="F25" s="102">
        <v>1212.5419892602363</v>
      </c>
      <c r="G25" s="103">
        <v>0.87789248062584135</v>
      </c>
      <c r="H25" s="120">
        <f t="shared" si="1"/>
        <v>0.11728264836116606</v>
      </c>
      <c r="I25" s="121">
        <f t="shared" si="2"/>
        <v>0.18586372329356288</v>
      </c>
      <c r="J25" s="97">
        <f>Sheet1!BU31</f>
        <v>38.147282830627574</v>
      </c>
      <c r="K25" s="101">
        <f>Sheet1!BV31</f>
        <v>63.374439833852016</v>
      </c>
      <c r="L25" s="178">
        <f>Sheet1!BZ31</f>
        <v>4.322834216919472E-4</v>
      </c>
      <c r="M25" s="100">
        <f>Sheet1!CA31</f>
        <v>7.1815731433337734E-4</v>
      </c>
      <c r="N25" s="102">
        <v>1212.5419892602363</v>
      </c>
      <c r="O25" s="103">
        <v>0.87789248062584135</v>
      </c>
      <c r="P25" s="120">
        <f t="shared" si="3"/>
        <v>5.241618000625752E-4</v>
      </c>
      <c r="Q25" s="121">
        <f t="shared" si="4"/>
        <v>8.7079598121747332E-4</v>
      </c>
      <c r="R25" s="97">
        <f>Sheet1!CG31</f>
        <v>1891.2314350641545</v>
      </c>
      <c r="S25" s="98">
        <f>Sheet1!CH31</f>
        <v>153.39858729569897</v>
      </c>
      <c r="T25" s="99">
        <f>Sheet1!CL31</f>
        <v>8.7747943908697376E-2</v>
      </c>
      <c r="U25" s="100">
        <f>Sheet1!CM31</f>
        <v>7.1206138690734118E-3</v>
      </c>
      <c r="V25" s="102">
        <v>1212.5419892602363</v>
      </c>
      <c r="W25" s="103">
        <v>0.87789248062584135</v>
      </c>
      <c r="X25" s="120">
        <f t="shared" si="5"/>
        <v>0.10639806646054756</v>
      </c>
      <c r="Y25" s="121">
        <f t="shared" si="6"/>
        <v>8.6343869455485778E-3</v>
      </c>
      <c r="Z25" s="116">
        <f>Sheet1!CS31</f>
        <v>12254070.95299406</v>
      </c>
      <c r="AA25" s="117">
        <f>Sheet1!CT31</f>
        <v>92667.717986394331</v>
      </c>
      <c r="AB25" s="99">
        <f>Sheet1!CX31</f>
        <v>104.72669817104573</v>
      </c>
      <c r="AC25" s="100">
        <f>Sheet1!CY31</f>
        <v>0.82539506855267752</v>
      </c>
      <c r="AD25" s="102">
        <v>1212.5419892602363</v>
      </c>
      <c r="AE25" s="103">
        <v>0.87789248062584135</v>
      </c>
      <c r="AF25" s="120">
        <f t="shared" si="7"/>
        <v>126.98551892897613</v>
      </c>
      <c r="AG25" s="121">
        <f t="shared" si="8"/>
        <v>1.005040187599908</v>
      </c>
      <c r="AH25" s="116">
        <f>Sheet1!DE31</f>
        <v>277.12031315355523</v>
      </c>
      <c r="AI25" s="118">
        <f>Sheet1!DF31</f>
        <v>75.099713406770292</v>
      </c>
      <c r="AJ25" s="99">
        <f>Sheet1!DJ31</f>
        <v>2.1421417772332393E-3</v>
      </c>
      <c r="AK25" s="100">
        <f>Sheet1!DK31</f>
        <v>5.8054586591528654E-4</v>
      </c>
      <c r="AL25" s="102">
        <v>1212.5419892602363</v>
      </c>
      <c r="AM25" s="103">
        <v>0.87789248062584135</v>
      </c>
      <c r="AN25" s="120">
        <f t="shared" si="9"/>
        <v>2.5974368518438496E-3</v>
      </c>
      <c r="AO25" s="121">
        <f t="shared" si="10"/>
        <v>7.0393875108684082E-4</v>
      </c>
      <c r="AP25" s="97">
        <f>Sheet1!DQ31</f>
        <v>41.306621222742834</v>
      </c>
      <c r="AQ25" s="98">
        <f>Sheet1!DR31</f>
        <v>28.813125395935167</v>
      </c>
      <c r="AR25" s="178">
        <f>Sheet1!DV31</f>
        <v>5.7303453225046933E-4</v>
      </c>
      <c r="AS25" s="100">
        <f>Sheet1!DW31</f>
        <v>3.9971846618148862E-4</v>
      </c>
      <c r="AT25" s="102">
        <v>1212.5419892602363</v>
      </c>
      <c r="AU25" s="103">
        <v>0.87789248062584135</v>
      </c>
      <c r="AV25" s="120">
        <f t="shared" si="0"/>
        <v>6.9482843164979315E-4</v>
      </c>
      <c r="AW25" s="121">
        <f t="shared" si="11"/>
        <v>4.8467568520145932E-4</v>
      </c>
      <c r="AX25" s="97">
        <f>Sheet1!EC31</f>
        <v>545.23762415705278</v>
      </c>
      <c r="AY25" s="98">
        <f>Sheet1!ED31</f>
        <v>130.94139814358178</v>
      </c>
      <c r="AZ25" s="99">
        <f>Sheet1!EH31</f>
        <v>1.0386269890221213E-2</v>
      </c>
      <c r="BA25" s="100">
        <f>Sheet1!EI31</f>
        <v>2.4944185146150931E-3</v>
      </c>
      <c r="BB25" s="102">
        <v>1212.5419892602363</v>
      </c>
      <c r="BC25" s="103">
        <v>0.87789248062584135</v>
      </c>
      <c r="BD25" s="120">
        <f t="shared" si="12"/>
        <v>1.2593788353682526E-2</v>
      </c>
      <c r="BE25" s="121">
        <f t="shared" si="13"/>
        <v>3.0246009314940283E-3</v>
      </c>
      <c r="BF25" s="97">
        <f>Sheet1!EO31</f>
        <v>348.768413875318</v>
      </c>
      <c r="BG25" s="98">
        <f>Sheet1!EP31</f>
        <v>45.142167841357988</v>
      </c>
      <c r="BH25" s="178">
        <f>Sheet1!ET31</f>
        <v>3.5437462036956449E-3</v>
      </c>
      <c r="BI25" s="100">
        <f>Sheet1!EU31</f>
        <v>4.5874544461111842E-4</v>
      </c>
      <c r="BJ25" s="102">
        <v>1212.5419892602363</v>
      </c>
      <c r="BK25" s="103">
        <v>0.87789248062584135</v>
      </c>
      <c r="BL25" s="120">
        <f t="shared" si="14"/>
        <v>4.2969410712625274E-3</v>
      </c>
      <c r="BM25" s="121">
        <f t="shared" si="15"/>
        <v>5.562568137060976E-4</v>
      </c>
    </row>
    <row r="26" spans="1:65" x14ac:dyDescent="0.25">
      <c r="A26" s="119" t="s">
        <v>148</v>
      </c>
      <c r="B26" s="97">
        <f>Sheet1!BI32</f>
        <v>3738.0156378496695</v>
      </c>
      <c r="C26" s="98">
        <f>Sheet1!BJ32</f>
        <v>412.92005729473703</v>
      </c>
      <c r="D26" s="99">
        <f>Sheet1!BN32</f>
        <v>0.18538985457767543</v>
      </c>
      <c r="E26" s="100">
        <f>Sheet1!BO32</f>
        <v>2.048417996936203E-2</v>
      </c>
      <c r="F26" s="102">
        <v>1234.6477853550512</v>
      </c>
      <c r="G26" s="103">
        <v>0.89112094335642389</v>
      </c>
      <c r="H26" s="120">
        <f t="shared" si="1"/>
        <v>0.22889117338162196</v>
      </c>
      <c r="I26" s="121">
        <f t="shared" si="2"/>
        <v>2.5291287005404749E-2</v>
      </c>
      <c r="J26" s="97">
        <f>Sheet1!BU32</f>
        <v>128.59468809680922</v>
      </c>
      <c r="K26" s="101">
        <f>Sheet1!BV32</f>
        <v>115.63439161420847</v>
      </c>
      <c r="L26" s="178">
        <f>Sheet1!BZ32</f>
        <v>1.4572296545657505E-3</v>
      </c>
      <c r="M26" s="100">
        <f>Sheet1!CA32</f>
        <v>1.3103690915386402E-3</v>
      </c>
      <c r="N26" s="102">
        <v>1234.6477853550512</v>
      </c>
      <c r="O26" s="103">
        <v>0.89112094335642389</v>
      </c>
      <c r="P26" s="120">
        <f t="shared" si="3"/>
        <v>1.7991653657633102E-3</v>
      </c>
      <c r="Q26" s="121">
        <f t="shared" si="4"/>
        <v>1.6178448180156192E-3</v>
      </c>
      <c r="R26" s="97">
        <f>Sheet1!CG32</f>
        <v>2121.520356065646</v>
      </c>
      <c r="S26" s="98">
        <f>Sheet1!CH32</f>
        <v>157.99018284576576</v>
      </c>
      <c r="T26" s="99">
        <f>Sheet1!CL32</f>
        <v>9.8432717304581543E-2</v>
      </c>
      <c r="U26" s="100">
        <f>Sheet1!CM32</f>
        <v>7.334392057423463E-3</v>
      </c>
      <c r="V26" s="102">
        <v>1234.6477853550512</v>
      </c>
      <c r="W26" s="103">
        <v>0.89112094335642389</v>
      </c>
      <c r="X26" s="120">
        <f t="shared" si="5"/>
        <v>0.12152973642658142</v>
      </c>
      <c r="Y26" s="121">
        <f t="shared" si="6"/>
        <v>9.0558157305351428E-3</v>
      </c>
      <c r="Z26" s="116">
        <f>Sheet1!CS32</f>
        <v>7478547.7265832918</v>
      </c>
      <c r="AA26" s="117">
        <f>Sheet1!CT32</f>
        <v>65427.030400321477</v>
      </c>
      <c r="AB26" s="99">
        <f>Sheet1!CX32</f>
        <v>63.913748624761062</v>
      </c>
      <c r="AC26" s="100">
        <f>Sheet1!CY32</f>
        <v>0.57688458202262594</v>
      </c>
      <c r="AD26" s="102">
        <v>1234.6477853550512</v>
      </c>
      <c r="AE26" s="103">
        <v>0.89112094335642389</v>
      </c>
      <c r="AF26" s="120">
        <f t="shared" si="7"/>
        <v>78.91096819330069</v>
      </c>
      <c r="AG26" s="121">
        <f t="shared" si="8"/>
        <v>0.71452283605667866</v>
      </c>
      <c r="AH26" s="116">
        <f>Sheet1!DE32</f>
        <v>3492.5546206252998</v>
      </c>
      <c r="AI26" s="118">
        <f>Sheet1!DF32</f>
        <v>181.34662835532527</v>
      </c>
      <c r="AJ26" s="99">
        <f>Sheet1!DJ32</f>
        <v>2.699746935535844E-2</v>
      </c>
      <c r="AK26" s="100">
        <f>Sheet1!DK32</f>
        <v>1.4034281639394666E-3</v>
      </c>
      <c r="AL26" s="102">
        <v>1234.6477853550512</v>
      </c>
      <c r="AM26" s="103">
        <v>0.89112094335642389</v>
      </c>
      <c r="AN26" s="120">
        <f t="shared" si="9"/>
        <v>3.3332365749784161E-2</v>
      </c>
      <c r="AO26" s="121">
        <f t="shared" si="10"/>
        <v>1.73290648172291E-3</v>
      </c>
      <c r="AP26" s="97">
        <f>Sheet1!DQ32</f>
        <v>20.657849659657394</v>
      </c>
      <c r="AQ26" s="98">
        <f>Sheet1!DR32</f>
        <v>22.335743381240459</v>
      </c>
      <c r="AR26" s="178">
        <f>Sheet1!DV32</f>
        <v>2.8658023499885402E-4</v>
      </c>
      <c r="AS26" s="100">
        <f>Sheet1!DW32</f>
        <v>3.0985796605025224E-4</v>
      </c>
      <c r="AT26" s="102">
        <v>1234.6477853550512</v>
      </c>
      <c r="AU26" s="103">
        <v>0.89112094335642389</v>
      </c>
      <c r="AV26" s="120">
        <f t="shared" si="0"/>
        <v>3.5382565246786521E-4</v>
      </c>
      <c r="AW26" s="121">
        <f t="shared" si="11"/>
        <v>3.8256553679592235E-4</v>
      </c>
      <c r="AX26" s="97">
        <f>Sheet1!EC32</f>
        <v>987.13003555037471</v>
      </c>
      <c r="AY26" s="98">
        <f>Sheet1!ED32</f>
        <v>120.03804940241331</v>
      </c>
      <c r="AZ26" s="99">
        <f>Sheet1!EH32</f>
        <v>1.8803909546448772E-2</v>
      </c>
      <c r="BA26" s="100">
        <f>Sheet1!EI32</f>
        <v>2.2869943862178993E-3</v>
      </c>
      <c r="BB26" s="102">
        <v>1234.6477853550512</v>
      </c>
      <c r="BC26" s="103">
        <v>0.89112094335642389</v>
      </c>
      <c r="BD26" s="120">
        <f t="shared" si="12"/>
        <v>2.3216205277539682E-2</v>
      </c>
      <c r="BE26" s="121">
        <f t="shared" si="13"/>
        <v>2.8236822736613727E-3</v>
      </c>
      <c r="BF26" s="97">
        <f>Sheet1!EO32</f>
        <v>243.92683102382546</v>
      </c>
      <c r="BG26" s="98">
        <f>Sheet1!EP32</f>
        <v>87.355344402152781</v>
      </c>
      <c r="BH26" s="178">
        <f>Sheet1!ET32</f>
        <v>2.4784778295009599E-3</v>
      </c>
      <c r="BI26" s="100">
        <f>Sheet1!EU32</f>
        <v>8.8761225878355001E-4</v>
      </c>
      <c r="BJ26" s="102">
        <v>1234.6477853550512</v>
      </c>
      <c r="BK26" s="103">
        <v>0.89112094335642389</v>
      </c>
      <c r="BL26" s="120">
        <f t="shared" si="14"/>
        <v>3.0600471632449538E-3</v>
      </c>
      <c r="BM26" s="121">
        <f t="shared" si="15"/>
        <v>1.0958907351583142E-3</v>
      </c>
    </row>
    <row r="27" spans="1:65" x14ac:dyDescent="0.25">
      <c r="A27" s="119" t="s">
        <v>30</v>
      </c>
      <c r="B27" s="97">
        <f>Sheet1!BI33</f>
        <v>168112.15044933982</v>
      </c>
      <c r="C27" s="98">
        <f>Sheet1!BJ33</f>
        <v>1188.9565089121122</v>
      </c>
      <c r="D27" s="99">
        <f>Sheet1!BN33</f>
        <v>8.3376556290899089</v>
      </c>
      <c r="E27" s="100">
        <f>Sheet1!BO33</f>
        <v>6.2435380216566097E-2</v>
      </c>
      <c r="F27" s="102">
        <v>1230.3385257541086</v>
      </c>
      <c r="G27" s="103">
        <v>0.88824472329228965</v>
      </c>
      <c r="H27" s="120">
        <f t="shared" si="1"/>
        <v>10.258138934939923</v>
      </c>
      <c r="I27" s="121">
        <f t="shared" si="2"/>
        <v>7.7172827576552736E-2</v>
      </c>
      <c r="J27" s="97">
        <f>Sheet1!BU33</f>
        <v>144.04252979450473</v>
      </c>
      <c r="K27" s="101">
        <f>Sheet1!BV33</f>
        <v>87.974619338174264</v>
      </c>
      <c r="L27" s="178">
        <f>Sheet1!BZ33</f>
        <v>1.632283953884649E-3</v>
      </c>
      <c r="M27" s="100">
        <f>Sheet1!CA33</f>
        <v>9.9693293422463631E-4</v>
      </c>
      <c r="N27" s="102">
        <v>1230.3385257541086</v>
      </c>
      <c r="O27" s="103">
        <v>0.88824472329228965</v>
      </c>
      <c r="P27" s="120">
        <f t="shared" si="3"/>
        <v>2.0082618334345262E-3</v>
      </c>
      <c r="Q27" s="121">
        <f t="shared" si="4"/>
        <v>1.2265658534811759E-3</v>
      </c>
      <c r="R27" s="97">
        <f>Sheet1!CG33</f>
        <v>2303.3836381446422</v>
      </c>
      <c r="S27" s="98">
        <f>Sheet1!CH33</f>
        <v>205.46806184776966</v>
      </c>
      <c r="T27" s="99">
        <f>Sheet1!CL33</f>
        <v>0.10687067406600669</v>
      </c>
      <c r="U27" s="100">
        <f>Sheet1!CM33</f>
        <v>9.5368535501172119E-3</v>
      </c>
      <c r="V27" s="102">
        <v>1230.3385257541086</v>
      </c>
      <c r="W27" s="103">
        <v>0.88824472329228965</v>
      </c>
      <c r="X27" s="120">
        <f t="shared" si="5"/>
        <v>0.1314871075767185</v>
      </c>
      <c r="Y27" s="121">
        <f t="shared" si="6"/>
        <v>1.1733942323308238E-2</v>
      </c>
      <c r="Z27" s="116">
        <f>Sheet1!CS33</f>
        <v>4016749.465327756</v>
      </c>
      <c r="AA27" s="117">
        <f>Sheet1!CT33</f>
        <v>33240.861803948712</v>
      </c>
      <c r="AB27" s="99">
        <f>Sheet1!CX33</f>
        <v>34.328257972205421</v>
      </c>
      <c r="AC27" s="100">
        <f>Sheet1!CY33</f>
        <v>0.29413301421562027</v>
      </c>
      <c r="AD27" s="102">
        <v>1230.3385257541086</v>
      </c>
      <c r="AE27" s="103">
        <v>0.88824472329228965</v>
      </c>
      <c r="AF27" s="120">
        <f t="shared" si="7"/>
        <v>42.235378305229943</v>
      </c>
      <c r="AG27" s="121">
        <f t="shared" si="8"/>
        <v>0.36316551447662437</v>
      </c>
      <c r="AH27" s="116">
        <f>Sheet1!DE33</f>
        <v>100.78564716843904</v>
      </c>
      <c r="AI27" s="118">
        <f>Sheet1!DF33</f>
        <v>61.827603854327975</v>
      </c>
      <c r="AJ27" s="99">
        <f>Sheet1!DJ33</f>
        <v>7.7907369145246074E-4</v>
      </c>
      <c r="AK27" s="100">
        <f>Sheet1!DK33</f>
        <v>4.7793172292189272E-4</v>
      </c>
      <c r="AL27" s="102">
        <v>1230.3385257541086</v>
      </c>
      <c r="AM27" s="103">
        <v>0.88824472329228965</v>
      </c>
      <c r="AN27" s="120">
        <f t="shared" si="9"/>
        <v>9.5852437699543182E-4</v>
      </c>
      <c r="AO27" s="121">
        <f t="shared" si="10"/>
        <v>5.8801821858517334E-4</v>
      </c>
      <c r="AP27" s="97">
        <f>Sheet1!DQ33</f>
        <v>21.908556432216489</v>
      </c>
      <c r="AQ27" s="98">
        <f>Sheet1!DR33</f>
        <v>21.313950567791064</v>
      </c>
      <c r="AR27" s="178">
        <f>Sheet1!DV33</f>
        <v>3.0393091992975542E-4</v>
      </c>
      <c r="AS27" s="100">
        <f>Sheet1!DW33</f>
        <v>2.9568308109855401E-4</v>
      </c>
      <c r="AT27" s="102">
        <v>1230.3385257541086</v>
      </c>
      <c r="AU27" s="103">
        <v>0.88824472329228965</v>
      </c>
      <c r="AV27" s="120">
        <f t="shared" si="0"/>
        <v>3.7393791995746526E-4</v>
      </c>
      <c r="AW27" s="121">
        <f t="shared" si="11"/>
        <v>3.637903862583542E-4</v>
      </c>
      <c r="AX27" s="97">
        <f>Sheet1!EC33</f>
        <v>605.9276917276394</v>
      </c>
      <c r="AY27" s="98">
        <f>Sheet1!ED33</f>
        <v>112.58167518546109</v>
      </c>
      <c r="AZ27" s="99">
        <f>Sheet1!EH33</f>
        <v>1.154235926027963E-2</v>
      </c>
      <c r="BA27" s="100">
        <f>Sheet1!EI33</f>
        <v>2.1447293798099645E-3</v>
      </c>
      <c r="BB27" s="102">
        <v>1230.3385257541086</v>
      </c>
      <c r="BC27" s="103">
        <v>0.88824472329228965</v>
      </c>
      <c r="BD27" s="120">
        <f t="shared" si="12"/>
        <v>1.4201009276016724E-2</v>
      </c>
      <c r="BE27" s="121">
        <f t="shared" si="13"/>
        <v>2.6387631003778819E-3</v>
      </c>
      <c r="BF27" s="97">
        <f>Sheet1!EO33</f>
        <v>170.05883118886362</v>
      </c>
      <c r="BG27" s="98">
        <f>Sheet1!EP33</f>
        <v>54.841129375616696</v>
      </c>
      <c r="BH27" s="178">
        <f>Sheet1!ET33</f>
        <v>1.727924070686903E-3</v>
      </c>
      <c r="BI27" s="100">
        <f>Sheet1!EU33</f>
        <v>5.5723982595840959E-4</v>
      </c>
      <c r="BJ27" s="102">
        <v>1230.3385257541086</v>
      </c>
      <c r="BK27" s="103">
        <v>0.88824472329228965</v>
      </c>
      <c r="BL27" s="120">
        <f t="shared" si="14"/>
        <v>2.1259315537439623E-3</v>
      </c>
      <c r="BM27" s="121">
        <f t="shared" si="15"/>
        <v>6.8559534393784988E-4</v>
      </c>
    </row>
    <row r="28" spans="1:65" x14ac:dyDescent="0.25">
      <c r="A28" s="119" t="s">
        <v>147</v>
      </c>
      <c r="B28" s="97">
        <f>Sheet1!BI34</f>
        <v>1112.7135345959277</v>
      </c>
      <c r="C28" s="98">
        <f>Sheet1!BJ34</f>
        <v>558.64208534961165</v>
      </c>
      <c r="D28" s="99">
        <f>Sheet1!BN34</f>
        <v>5.5185911550658523E-2</v>
      </c>
      <c r="E28" s="100">
        <f>Sheet1!BO34</f>
        <v>2.7706630814784052E-2</v>
      </c>
      <c r="F28" s="102">
        <v>1174.1597848940114</v>
      </c>
      <c r="G28" s="103">
        <v>0.84597436930437286</v>
      </c>
      <c r="H28" s="120">
        <f t="shared" si="1"/>
        <v>6.4797078035501138E-2</v>
      </c>
      <c r="I28" s="121">
        <f t="shared" si="2"/>
        <v>3.2532045176460335E-2</v>
      </c>
      <c r="J28" s="97">
        <f>Sheet1!BU34</f>
        <v>85.046082900842492</v>
      </c>
      <c r="K28" s="101">
        <f>Sheet1!BV34</f>
        <v>69.483138304705093</v>
      </c>
      <c r="L28" s="178">
        <f>Sheet1!BZ34</f>
        <v>9.6373867258394135E-4</v>
      </c>
      <c r="M28" s="100">
        <f>Sheet1!CA34</f>
        <v>7.8738365506156207E-4</v>
      </c>
      <c r="N28" s="102">
        <v>1174.1597848940114</v>
      </c>
      <c r="O28" s="103">
        <v>0.84597436930437286</v>
      </c>
      <c r="P28" s="120">
        <f t="shared" si="3"/>
        <v>1.1315831924952006E-3</v>
      </c>
      <c r="Q28" s="121">
        <f t="shared" si="4"/>
        <v>9.2451458254820746E-4</v>
      </c>
      <c r="R28" s="97">
        <f>Sheet1!CG34</f>
        <v>1902.8540750019836</v>
      </c>
      <c r="S28" s="98">
        <f>Sheet1!CH34</f>
        <v>166.09368249320107</v>
      </c>
      <c r="T28" s="99">
        <f>Sheet1!CL34</f>
        <v>8.8287202477705357E-2</v>
      </c>
      <c r="U28" s="100">
        <f>Sheet1!CM34</f>
        <v>7.7094142105136355E-3</v>
      </c>
      <c r="V28" s="102">
        <v>1174.1597848940114</v>
      </c>
      <c r="W28" s="103">
        <v>0.84597436930437286</v>
      </c>
      <c r="X28" s="120">
        <f t="shared" si="5"/>
        <v>0.10366328267011655</v>
      </c>
      <c r="Y28" s="121">
        <f t="shared" si="6"/>
        <v>9.0523922539589279E-3</v>
      </c>
      <c r="Z28" s="116">
        <f>Sheet1!CS34</f>
        <v>2100683.9499558113</v>
      </c>
      <c r="AA28" s="117">
        <f>Sheet1!CT34</f>
        <v>25248.145965849326</v>
      </c>
      <c r="AB28" s="99">
        <f>Sheet1!CX34</f>
        <v>17.953029227893438</v>
      </c>
      <c r="AC28" s="100">
        <f>Sheet1!CY34</f>
        <v>0.21942875331550446</v>
      </c>
      <c r="AD28" s="102">
        <v>1174.1597848940114</v>
      </c>
      <c r="AE28" s="103">
        <v>0.84597436930437286</v>
      </c>
      <c r="AF28" s="120">
        <f t="shared" si="7"/>
        <v>21.079724936419257</v>
      </c>
      <c r="AG28" s="121">
        <f t="shared" si="8"/>
        <v>0.25809168015801393</v>
      </c>
      <c r="AH28" s="116">
        <f>Sheet1!DE34</f>
        <v>81.205555297371319</v>
      </c>
      <c r="AI28" s="118">
        <f>Sheet1!DF34</f>
        <v>37.284810785645156</v>
      </c>
      <c r="AJ28" s="99">
        <f>Sheet1!DJ34</f>
        <v>6.2771945717863523E-4</v>
      </c>
      <c r="AK28" s="100">
        <f>Sheet1!DK34</f>
        <v>2.8821607944525278E-4</v>
      </c>
      <c r="AL28" s="102">
        <v>1174.1597848940114</v>
      </c>
      <c r="AM28" s="103">
        <v>0.84597436930437286</v>
      </c>
      <c r="AN28" s="120">
        <f t="shared" si="9"/>
        <v>7.3704294281465201E-4</v>
      </c>
      <c r="AO28" s="121">
        <f t="shared" si="10"/>
        <v>3.3841214649302746E-4</v>
      </c>
      <c r="AP28" s="97">
        <f>Sheet1!DQ34</f>
        <v>4.2066622674578857</v>
      </c>
      <c r="AQ28" s="98">
        <f>Sheet1!DR34</f>
        <v>21.821550771909415</v>
      </c>
      <c r="AR28" s="178">
        <f>Sheet1!DV34</f>
        <v>5.8357780748264329E-5</v>
      </c>
      <c r="AS28" s="100">
        <f>Sheet1!DW34</f>
        <v>3.0272395044699224E-4</v>
      </c>
      <c r="AT28" s="102">
        <v>1174.1597848940114</v>
      </c>
      <c r="AU28" s="103">
        <v>0.84597436930437286</v>
      </c>
      <c r="AV28" s="120">
        <f t="shared" si="0"/>
        <v>6.8521359290273914E-5</v>
      </c>
      <c r="AW28" s="121">
        <f t="shared" si="11"/>
        <v>3.5544629196763576E-4</v>
      </c>
      <c r="AX28" s="97">
        <f>Sheet1!EC34</f>
        <v>413.40024792339369</v>
      </c>
      <c r="AY28" s="98">
        <f>Sheet1!ED34</f>
        <v>99.53643805302066</v>
      </c>
      <c r="AZ28" s="99">
        <f>Sheet1!EH34</f>
        <v>7.8748904282877497E-3</v>
      </c>
      <c r="BA28" s="100">
        <f>Sheet1!EI34</f>
        <v>1.8961572343202361E-3</v>
      </c>
      <c r="BB28" s="102">
        <v>1174.1597848940114</v>
      </c>
      <c r="BC28" s="103">
        <v>0.84597436930437286</v>
      </c>
      <c r="BD28" s="120">
        <f t="shared" si="12"/>
        <v>9.2463796513422535E-3</v>
      </c>
      <c r="BE28" s="121">
        <f t="shared" si="13"/>
        <v>2.2264015375232727E-3</v>
      </c>
      <c r="BF28" s="97">
        <f>Sheet1!EO34</f>
        <v>142.46261626071254</v>
      </c>
      <c r="BG28" s="98">
        <f>Sheet1!EP34</f>
        <v>44.771860055535491</v>
      </c>
      <c r="BH28" s="178">
        <f>Sheet1!ET34</f>
        <v>1.4475260243117371E-3</v>
      </c>
      <c r="BI28" s="100">
        <f>Sheet1!EU34</f>
        <v>4.549267146013401E-4</v>
      </c>
      <c r="BJ28" s="102">
        <v>1174.1597848940114</v>
      </c>
      <c r="BK28" s="103">
        <v>0.84597436930437286</v>
      </c>
      <c r="BL28" s="120">
        <f t="shared" si="14"/>
        <v>1.6996268453343527E-3</v>
      </c>
      <c r="BM28" s="121">
        <f t="shared" si="15"/>
        <v>5.3415805703836683E-4</v>
      </c>
    </row>
    <row r="29" spans="1:65" x14ac:dyDescent="0.25">
      <c r="A29" s="119" t="s">
        <v>183</v>
      </c>
      <c r="B29" s="97">
        <f>Sheet1!BI35</f>
        <v>2291.7089422070203</v>
      </c>
      <c r="C29" s="98">
        <f>Sheet1!BJ35</f>
        <v>455.18277587433505</v>
      </c>
      <c r="D29" s="99">
        <f>Sheet1!BN35</f>
        <v>0.11365912523964788</v>
      </c>
      <c r="E29" s="100">
        <f>Sheet1!BO35</f>
        <v>2.257688418775132E-2</v>
      </c>
      <c r="F29" s="102">
        <v>1292.8649745166035</v>
      </c>
      <c r="G29" s="103">
        <v>0.93432612970537499</v>
      </c>
      <c r="H29" s="120">
        <f t="shared" si="1"/>
        <v>0.14694590205653682</v>
      </c>
      <c r="I29" s="121">
        <f t="shared" si="2"/>
        <v>2.918905597776535E-2</v>
      </c>
      <c r="J29" s="97">
        <f>Sheet1!BU35</f>
        <v>60.022288345707175</v>
      </c>
      <c r="K29" s="101">
        <f>Sheet1!BV35</f>
        <v>54.007208610005499</v>
      </c>
      <c r="L29" s="178">
        <f>Sheet1!BZ35</f>
        <v>6.8017007394904211E-4</v>
      </c>
      <c r="M29" s="100">
        <f>Sheet1!CA35</f>
        <v>6.1200976244578148E-4</v>
      </c>
      <c r="N29" s="102">
        <v>1292.8649745166035</v>
      </c>
      <c r="O29" s="103">
        <v>0.93432612970537499</v>
      </c>
      <c r="P29" s="120">
        <f t="shared" si="3"/>
        <v>8.7936806532308467E-4</v>
      </c>
      <c r="Q29" s="121">
        <f t="shared" si="4"/>
        <v>7.9124624113412114E-4</v>
      </c>
      <c r="R29" s="97">
        <f>Sheet1!CG35</f>
        <v>1946.3640278516045</v>
      </c>
      <c r="S29" s="98">
        <f>Sheet1!CH35</f>
        <v>249.49771605256737</v>
      </c>
      <c r="T29" s="99">
        <f>Sheet1!CL35</f>
        <v>9.0305944780383451E-2</v>
      </c>
      <c r="U29" s="100">
        <f>Sheet1!CM35</f>
        <v>1.1578184530738297E-2</v>
      </c>
      <c r="V29" s="102">
        <v>1292.8649745166035</v>
      </c>
      <c r="W29" s="103">
        <v>0.93432612970537499</v>
      </c>
      <c r="X29" s="120">
        <f t="shared" si="5"/>
        <v>0.11675339299718826</v>
      </c>
      <c r="Y29" s="121">
        <f t="shared" si="6"/>
        <v>1.4969267043210105E-2</v>
      </c>
      <c r="Z29" s="116">
        <f>Sheet1!CS35</f>
        <v>986130.0759517668</v>
      </c>
      <c r="AA29" s="117">
        <f>Sheet1!CT35</f>
        <v>9532.1218740321819</v>
      </c>
      <c r="AB29" s="99">
        <f>Sheet1!CX35</f>
        <v>8.427741867804178</v>
      </c>
      <c r="AC29" s="100">
        <f>Sheet1!CY35</f>
        <v>8.3585688951251444E-2</v>
      </c>
      <c r="AD29" s="102">
        <v>1292.8649745166035</v>
      </c>
      <c r="AE29" s="103">
        <v>0.93432612970537499</v>
      </c>
      <c r="AF29" s="120">
        <f t="shared" si="7"/>
        <v>10.895932275151161</v>
      </c>
      <c r="AG29" s="121">
        <f t="shared" si="8"/>
        <v>0.10835151251846613</v>
      </c>
      <c r="AH29" s="116">
        <f>Sheet1!DE35</f>
        <v>96.603990110381559</v>
      </c>
      <c r="AI29" s="118">
        <f>Sheet1!DF35</f>
        <v>45.48698006468188</v>
      </c>
      <c r="AJ29" s="99">
        <f>Sheet1!DJ35</f>
        <v>7.4674945588780331E-4</v>
      </c>
      <c r="AK29" s="100">
        <f>Sheet1!DK35</f>
        <v>3.5161958094497551E-4</v>
      </c>
      <c r="AL29" s="102">
        <v>1292.8649745166035</v>
      </c>
      <c r="AM29" s="103">
        <v>0.93432612970537499</v>
      </c>
      <c r="AN29" s="120">
        <f t="shared" si="9"/>
        <v>9.6544621625667241E-4</v>
      </c>
      <c r="AO29" s="121">
        <f t="shared" si="10"/>
        <v>4.5459717597273221E-4</v>
      </c>
      <c r="AP29" s="97">
        <f>Sheet1!DQ35</f>
        <v>60.243245558085199</v>
      </c>
      <c r="AQ29" s="98">
        <f>Sheet1!DR35</f>
        <v>28.849490030251861</v>
      </c>
      <c r="AR29" s="178">
        <f>Sheet1!DV35</f>
        <v>8.3573671769165416E-4</v>
      </c>
      <c r="AS29" s="100">
        <f>Sheet1!DW35</f>
        <v>4.0022575773135394E-4</v>
      </c>
      <c r="AT29" s="102">
        <v>1292.8649745166035</v>
      </c>
      <c r="AU29" s="103">
        <v>0.93432612970537499</v>
      </c>
      <c r="AV29" s="120">
        <f t="shared" si="0"/>
        <v>1.0804947302210104E-3</v>
      </c>
      <c r="AW29" s="121">
        <f t="shared" si="11"/>
        <v>5.1743845324957183E-4</v>
      </c>
      <c r="AX29" s="97">
        <f>Sheet1!EC35</f>
        <v>673.37769911074861</v>
      </c>
      <c r="AY29" s="98">
        <f>Sheet1!ED35</f>
        <v>112.65999881460922</v>
      </c>
      <c r="AZ29" s="99">
        <f>Sheet1!EH35</f>
        <v>1.2827219199762813E-2</v>
      </c>
      <c r="BA29" s="100">
        <f>Sheet1!EI35</f>
        <v>2.1462572268329356E-3</v>
      </c>
      <c r="BB29" s="102">
        <v>1292.8649745166035</v>
      </c>
      <c r="BC29" s="103">
        <v>0.93432612970537499</v>
      </c>
      <c r="BD29" s="120">
        <f t="shared" si="12"/>
        <v>1.6583862423820237E-2</v>
      </c>
      <c r="BE29" s="121">
        <f t="shared" si="13"/>
        <v>2.7748466767102101E-3</v>
      </c>
      <c r="BF29" s="97">
        <f>Sheet1!EO35</f>
        <v>110.58784075714318</v>
      </c>
      <c r="BG29" s="98">
        <f>Sheet1!EP35</f>
        <v>50.189147423759245</v>
      </c>
      <c r="BH29" s="178">
        <f>Sheet1!ET35</f>
        <v>1.1236546237186611E-3</v>
      </c>
      <c r="BI29" s="100">
        <f>Sheet1!EU35</f>
        <v>5.0996512873881196E-4</v>
      </c>
      <c r="BJ29" s="102">
        <v>1292.8649745166035</v>
      </c>
      <c r="BK29" s="103">
        <v>0.93432612970537499</v>
      </c>
      <c r="BL29" s="120">
        <f t="shared" si="14"/>
        <v>1.4527337064594906E-3</v>
      </c>
      <c r="BM29" s="121">
        <f t="shared" si="15"/>
        <v>6.5931688904129183E-4</v>
      </c>
    </row>
    <row r="30" spans="1:65" x14ac:dyDescent="0.25">
      <c r="A30" s="119" t="s">
        <v>37</v>
      </c>
      <c r="B30" s="97">
        <f>Sheet1!BI36</f>
        <v>402.17364249245588</v>
      </c>
      <c r="C30" s="98">
        <f>Sheet1!BJ36</f>
        <v>467.19564713381544</v>
      </c>
      <c r="D30" s="99">
        <f>Sheet1!BN36</f>
        <v>1.9946121236544954E-2</v>
      </c>
      <c r="E30" s="100">
        <f>Sheet1!BO36</f>
        <v>2.3170991199313502E-2</v>
      </c>
      <c r="F30" s="102">
        <v>1261.1183665607948</v>
      </c>
      <c r="G30" s="103">
        <v>0.91027142238980085</v>
      </c>
      <c r="H30" s="120">
        <f t="shared" si="1"/>
        <v>2.5154419833055153E-2</v>
      </c>
      <c r="I30" s="121">
        <f t="shared" si="2"/>
        <v>2.9221368213510748E-2</v>
      </c>
      <c r="J30" s="97">
        <f>Sheet1!BU36</f>
        <v>26.275142743211667</v>
      </c>
      <c r="K30" s="101">
        <f>Sheet1!BV36</f>
        <v>57.750943682433181</v>
      </c>
      <c r="L30" s="178">
        <f>Sheet1!BZ36</f>
        <v>2.9774882423239205E-4</v>
      </c>
      <c r="M30" s="100">
        <f>Sheet1!CA36</f>
        <v>6.5443170681809323E-4</v>
      </c>
      <c r="N30" s="102">
        <v>1261.1183665607948</v>
      </c>
      <c r="O30" s="103">
        <v>0.91027142238980085</v>
      </c>
      <c r="P30" s="120">
        <f t="shared" si="3"/>
        <v>3.7549651086135144E-4</v>
      </c>
      <c r="Q30" s="121">
        <f t="shared" si="4"/>
        <v>8.2531588963127758E-4</v>
      </c>
      <c r="R30" s="97">
        <f>Sheet1!CG36</f>
        <v>1874.4195933969941</v>
      </c>
      <c r="S30" s="98">
        <f>Sheet1!CH36</f>
        <v>196.12043493382754</v>
      </c>
      <c r="T30" s="99">
        <f>Sheet1!CL36</f>
        <v>8.6967920632719062E-2</v>
      </c>
      <c r="U30" s="100">
        <f>Sheet1!CM36</f>
        <v>9.1020165112590968E-3</v>
      </c>
      <c r="V30" s="102">
        <v>1261.1183665607948</v>
      </c>
      <c r="W30" s="103">
        <v>0.91027142238980085</v>
      </c>
      <c r="X30" s="120">
        <f t="shared" si="5"/>
        <v>0.1096768420115235</v>
      </c>
      <c r="Y30" s="121">
        <f t="shared" si="6"/>
        <v>1.1478993175422144E-2</v>
      </c>
      <c r="Z30" s="116">
        <f>Sheet1!CS36</f>
        <v>535036.18805799785</v>
      </c>
      <c r="AA30" s="117">
        <f>Sheet1!CT36</f>
        <v>4711.8090783672496</v>
      </c>
      <c r="AB30" s="99">
        <f>Sheet1!CX36</f>
        <v>4.5725680545081433</v>
      </c>
      <c r="AC30" s="100">
        <f>Sheet1!CY36</f>
        <v>4.152858481666924E-2</v>
      </c>
      <c r="AD30" s="102">
        <v>1261.1183665607948</v>
      </c>
      <c r="AE30" s="103">
        <v>0.91027142238980085</v>
      </c>
      <c r="AF30" s="120">
        <f t="shared" si="7"/>
        <v>5.7665495558893811</v>
      </c>
      <c r="AG30" s="121">
        <f t="shared" si="8"/>
        <v>5.2537598296489976E-2</v>
      </c>
      <c r="AH30" s="116">
        <f>Sheet1!DE36</f>
        <v>70.940939194485537</v>
      </c>
      <c r="AI30" s="118">
        <f>Sheet1!DF36</f>
        <v>31.657490720621041</v>
      </c>
      <c r="AJ30" s="99">
        <f>Sheet1!DJ36</f>
        <v>5.4837390963997912E-4</v>
      </c>
      <c r="AK30" s="100">
        <f>Sheet1!DK36</f>
        <v>2.4471642912102438E-4</v>
      </c>
      <c r="AL30" s="102">
        <v>1261.1183665607948</v>
      </c>
      <c r="AM30" s="103">
        <v>0.91027142238980085</v>
      </c>
      <c r="AN30" s="120">
        <f t="shared" si="9"/>
        <v>6.9156440918972744E-4</v>
      </c>
      <c r="AO30" s="121">
        <f t="shared" si="10"/>
        <v>3.0861678705196418E-4</v>
      </c>
      <c r="AP30" s="97">
        <f>Sheet1!DQ36</f>
        <v>0.20523879567117245</v>
      </c>
      <c r="AQ30" s="98">
        <f>Sheet1!DR36</f>
        <v>19.185425296917742</v>
      </c>
      <c r="AR30" s="178">
        <f>Sheet1!DV36</f>
        <v>2.8472170755115205E-6</v>
      </c>
      <c r="AS30" s="100">
        <f>Sheet1!DW36</f>
        <v>2.6615372764567476E-4</v>
      </c>
      <c r="AT30" s="102">
        <v>1261.1183665607948</v>
      </c>
      <c r="AU30" s="103">
        <v>0.91027142238980085</v>
      </c>
      <c r="AV30" s="120">
        <f t="shared" si="0"/>
        <v>3.590677747513092E-6</v>
      </c>
      <c r="AW30" s="121">
        <f t="shared" si="11"/>
        <v>3.3565135427258616E-4</v>
      </c>
      <c r="AX30" s="97">
        <f>Sheet1!EC36</f>
        <v>611.96743394032012</v>
      </c>
      <c r="AY30" s="98">
        <f>Sheet1!ED36</f>
        <v>126.86654482829266</v>
      </c>
      <c r="AZ30" s="99">
        <f>Sheet1!EH36</f>
        <v>1.1657410734919235E-2</v>
      </c>
      <c r="BA30" s="100">
        <f>Sheet1!EI36</f>
        <v>2.4168283494453743E-3</v>
      </c>
      <c r="BB30" s="102">
        <v>1261.1183665607948</v>
      </c>
      <c r="BC30" s="103">
        <v>0.91027142238980085</v>
      </c>
      <c r="BD30" s="120">
        <f t="shared" si="12"/>
        <v>1.470137478434962E-2</v>
      </c>
      <c r="BE30" s="121">
        <f t="shared" si="13"/>
        <v>3.0479250922731643E-3</v>
      </c>
      <c r="BF30" s="97">
        <f>Sheet1!EO36</f>
        <v>98.453081208442583</v>
      </c>
      <c r="BG30" s="98">
        <f>Sheet1!EP36</f>
        <v>33.95752339501113</v>
      </c>
      <c r="BH30" s="178">
        <f>Sheet1!ET36</f>
        <v>1.0003564511414842E-3</v>
      </c>
      <c r="BI30" s="100">
        <f>Sheet1!EU36</f>
        <v>3.4504081544262631E-4</v>
      </c>
      <c r="BJ30" s="102">
        <v>1261.1183665607948</v>
      </c>
      <c r="BK30" s="103">
        <v>0.91027142238980085</v>
      </c>
      <c r="BL30" s="120">
        <f t="shared" si="14"/>
        <v>1.2615678936421021E-3</v>
      </c>
      <c r="BM30" s="121">
        <f t="shared" si="15"/>
        <v>4.3513826235207817E-4</v>
      </c>
    </row>
    <row r="31" spans="1:65" x14ac:dyDescent="0.25">
      <c r="A31" s="119" t="s">
        <v>42</v>
      </c>
      <c r="B31" s="97">
        <f>Sheet1!BI37</f>
        <v>3926.8500096076777</v>
      </c>
      <c r="C31" s="98">
        <f>Sheet1!BJ37</f>
        <v>396.74131767624851</v>
      </c>
      <c r="D31" s="99">
        <f>Sheet1!BN37</f>
        <v>0.19475524523174517</v>
      </c>
      <c r="E31" s="100">
        <f>Sheet1!BO37</f>
        <v>1.968253748295147E-2</v>
      </c>
      <c r="F31" s="102">
        <v>1211.9653363140676</v>
      </c>
      <c r="G31" s="103">
        <v>0.8698509784028815</v>
      </c>
      <c r="H31" s="120">
        <f t="shared" si="1"/>
        <v>0.23603660628622075</v>
      </c>
      <c r="I31" s="121">
        <f t="shared" si="2"/>
        <v>2.3855154695565824E-2</v>
      </c>
      <c r="J31" s="97">
        <f>Sheet1!BU37</f>
        <v>66.662639268629576</v>
      </c>
      <c r="K31" s="101">
        <f>Sheet1!BV37</f>
        <v>66.775110553723962</v>
      </c>
      <c r="L31" s="178">
        <f>Sheet1!BZ37</f>
        <v>7.5541825429628054E-4</v>
      </c>
      <c r="M31" s="100">
        <f>Sheet1!CA37</f>
        <v>7.5669509052584696E-4</v>
      </c>
      <c r="N31" s="102">
        <v>1211.9653363140676</v>
      </c>
      <c r="O31" s="103">
        <v>0.8698509784028815</v>
      </c>
      <c r="P31" s="120">
        <f t="shared" si="3"/>
        <v>9.155407386259775E-4</v>
      </c>
      <c r="Q31" s="121">
        <f t="shared" si="4"/>
        <v>9.1708845528559724E-4</v>
      </c>
      <c r="R31" s="97">
        <f>Sheet1!CG37</f>
        <v>2520.2755756864735</v>
      </c>
      <c r="S31" s="98">
        <f>Sheet1!CH37</f>
        <v>173.0474557475263</v>
      </c>
      <c r="T31" s="99">
        <f>Sheet1!CL37</f>
        <v>0.11693386422709012</v>
      </c>
      <c r="U31" s="100">
        <f>Sheet1!CM37</f>
        <v>8.0341852081849546E-3</v>
      </c>
      <c r="V31" s="102">
        <v>1211.9653363140676</v>
      </c>
      <c r="W31" s="103">
        <v>0.8698509784028815</v>
      </c>
      <c r="X31" s="120">
        <f t="shared" si="5"/>
        <v>0.14171979008448882</v>
      </c>
      <c r="Y31" s="121">
        <f t="shared" si="6"/>
        <v>9.7376852247800481E-3</v>
      </c>
      <c r="Z31" s="116">
        <f>Sheet1!CS37</f>
        <v>292250.30087982322</v>
      </c>
      <c r="AA31" s="117">
        <f>Sheet1!CT37</f>
        <v>2438.6918618336181</v>
      </c>
      <c r="AB31" s="99">
        <f>Sheet1!CX37</f>
        <v>2.4976523449262733</v>
      </c>
      <c r="AC31" s="100">
        <f>Sheet1!CY37</f>
        <v>2.1566926047496788E-2</v>
      </c>
      <c r="AD31" s="102">
        <v>1211.9653363140676</v>
      </c>
      <c r="AE31" s="103">
        <v>0.8698509784028815</v>
      </c>
      <c r="AF31" s="120">
        <f t="shared" si="7"/>
        <v>3.0270680642141907</v>
      </c>
      <c r="AG31" s="121">
        <f t="shared" si="8"/>
        <v>2.6228502530443225E-2</v>
      </c>
      <c r="AH31" s="116">
        <f>Sheet1!DE37</f>
        <v>156.04009601712022</v>
      </c>
      <c r="AI31" s="118">
        <f>Sheet1!DF37</f>
        <v>51.774355294986087</v>
      </c>
      <c r="AJ31" s="99">
        <f>Sheet1!DJ37</f>
        <v>1.206190931288903E-3</v>
      </c>
      <c r="AK31" s="100">
        <f>Sheet1!DK37</f>
        <v>4.002274105356509E-4</v>
      </c>
      <c r="AL31" s="102">
        <v>1211.9653363140676</v>
      </c>
      <c r="AM31" s="103">
        <v>0.8698509784028815</v>
      </c>
      <c r="AN31" s="120">
        <f t="shared" si="9"/>
        <v>1.4618615976985335E-3</v>
      </c>
      <c r="AO31" s="121">
        <f t="shared" si="10"/>
        <v>4.8506288294655276E-4</v>
      </c>
      <c r="AP31" s="97">
        <f>Sheet1!DQ37</f>
        <v>0.19058721081191946</v>
      </c>
      <c r="AQ31" s="98">
        <f>Sheet1!DR37</f>
        <v>18.883696439696187</v>
      </c>
      <c r="AR31" s="178">
        <f>Sheet1!DV37</f>
        <v>2.6439599746395796E-6</v>
      </c>
      <c r="AS31" s="100">
        <f>Sheet1!DW37</f>
        <v>2.619679324893178E-4</v>
      </c>
      <c r="AT31" s="102">
        <v>1211.9653363140676</v>
      </c>
      <c r="AU31" s="103">
        <v>0.8698509784028815</v>
      </c>
      <c r="AV31" s="120">
        <f t="shared" si="0"/>
        <v>3.2043878398649915E-6</v>
      </c>
      <c r="AW31" s="121">
        <f t="shared" si="11"/>
        <v>3.1749605341124674E-4</v>
      </c>
      <c r="AX31" s="97">
        <f>Sheet1!EC37</f>
        <v>2185.7652312891541</v>
      </c>
      <c r="AY31" s="98">
        <f>Sheet1!ED37</f>
        <v>191.53945785216439</v>
      </c>
      <c r="AZ31" s="99">
        <f>Sheet1!EH37</f>
        <v>4.1636795780424299E-2</v>
      </c>
      <c r="BA31" s="100">
        <f>Sheet1!EI37</f>
        <v>3.6498196282756757E-3</v>
      </c>
      <c r="BB31" s="102">
        <v>1211.9653363140676</v>
      </c>
      <c r="BC31" s="103">
        <v>0.8698509784028815</v>
      </c>
      <c r="BD31" s="120">
        <f t="shared" si="12"/>
        <v>5.0462353201062085E-2</v>
      </c>
      <c r="BE31" s="121">
        <f t="shared" si="13"/>
        <v>4.4236031405890325E-3</v>
      </c>
      <c r="BF31" s="97">
        <f>Sheet1!EO37</f>
        <v>88.609479312578088</v>
      </c>
      <c r="BG31" s="98">
        <f>Sheet1!EP37</f>
        <v>29.693318748538577</v>
      </c>
      <c r="BH31" s="178">
        <f>Sheet1!ET37</f>
        <v>9.0033814254077593E-4</v>
      </c>
      <c r="BI31" s="100">
        <f>Sheet1!EU37</f>
        <v>3.0171280166851574E-4</v>
      </c>
      <c r="BJ31" s="102">
        <v>1211.9653363140676</v>
      </c>
      <c r="BK31" s="103">
        <v>0.8698509784028815</v>
      </c>
      <c r="BL31" s="120">
        <f t="shared" si="14"/>
        <v>1.0911786197208143E-3</v>
      </c>
      <c r="BM31" s="121">
        <f t="shared" si="15"/>
        <v>3.6566629580569998E-4</v>
      </c>
    </row>
    <row r="32" spans="1:65" x14ac:dyDescent="0.25">
      <c r="A32" s="113" t="s">
        <v>131</v>
      </c>
      <c r="B32" s="97">
        <f>Sheet1!BI38</f>
        <v>-7048.0202411473847</v>
      </c>
      <c r="C32" s="98">
        <f>Sheet1!BJ38</f>
        <v>-4094.2444972738181</v>
      </c>
      <c r="D32" s="99">
        <f>Sheet1!BN38</f>
        <v>-0.34955216193757799</v>
      </c>
      <c r="E32" s="100">
        <f>Sheet1!BO38</f>
        <v>-0.20305913006332207</v>
      </c>
      <c r="F32" s="102">
        <v>1182.2922202806672</v>
      </c>
      <c r="G32" s="103">
        <v>0.85180203988843972</v>
      </c>
      <c r="H32" s="120">
        <f t="shared" si="1"/>
        <v>-0.41327280164108643</v>
      </c>
      <c r="I32" s="121">
        <f t="shared" si="2"/>
        <v>-0.24007541436998803</v>
      </c>
      <c r="J32" s="97">
        <f>Sheet1!BU38</f>
        <v>18.445623676661917</v>
      </c>
      <c r="K32" s="101">
        <f>Sheet1!BV38</f>
        <v>191.05441776781254</v>
      </c>
      <c r="L32" s="178">
        <f>Sheet1!BZ38</f>
        <v>2.0902503996398608E-4</v>
      </c>
      <c r="M32" s="100">
        <f>Sheet1!CA38</f>
        <v>2.1650207741722789E-3</v>
      </c>
      <c r="N32" s="102">
        <v>1182.2922202806672</v>
      </c>
      <c r="O32" s="103">
        <v>0.85180203988843972</v>
      </c>
      <c r="P32" s="120">
        <f t="shared" si="3"/>
        <v>2.4712867859327629E-4</v>
      </c>
      <c r="Q32" s="121">
        <f t="shared" si="4"/>
        <v>2.5596872242422855E-3</v>
      </c>
      <c r="R32" s="97">
        <f>Sheet1!CG38</f>
        <v>-4988.4387288546905</v>
      </c>
      <c r="S32" s="98">
        <f>Sheet1!CH38</f>
        <v>-521.06093986861515</v>
      </c>
      <c r="T32" s="99">
        <f>Sheet1!CL38</f>
        <v>-0.23144985518743055</v>
      </c>
      <c r="U32" s="100">
        <f>Sheet1!CM38</f>
        <v>-2.4182639593512689E-2</v>
      </c>
      <c r="V32" s="102">
        <v>1182.2922202806672</v>
      </c>
      <c r="W32" s="103">
        <v>0.85180203988843972</v>
      </c>
      <c r="X32" s="120">
        <f t="shared" si="5"/>
        <v>-0.27364136317318616</v>
      </c>
      <c r="Y32" s="121">
        <f t="shared" si="6"/>
        <v>-2.8591626373248826E-2</v>
      </c>
      <c r="Z32" s="116">
        <f>Sheet1!CS38</f>
        <v>-484631.16033209191</v>
      </c>
      <c r="AA32" s="117">
        <f>Sheet1!CT38</f>
        <v>-8269.0714391359852</v>
      </c>
      <c r="AB32" s="99">
        <f>Sheet1!CX38</f>
        <v>-4.1417926701315437</v>
      </c>
      <c r="AC32" s="100">
        <f>Sheet1!CY38</f>
        <v>-7.1265620100694593E-2</v>
      </c>
      <c r="AD32" s="102">
        <v>1182.2922202806672</v>
      </c>
      <c r="AE32" s="103">
        <v>0.85180203988843972</v>
      </c>
      <c r="AF32" s="120">
        <f t="shared" si="7"/>
        <v>-4.8968092519120159</v>
      </c>
      <c r="AG32" s="121">
        <f t="shared" si="8"/>
        <v>-8.4330617549710774E-2</v>
      </c>
      <c r="AH32" s="116">
        <f>Sheet1!DE38</f>
        <v>-129.13650696629929</v>
      </c>
      <c r="AI32" s="118">
        <f>Sheet1!DF38</f>
        <v>-92.403769511154707</v>
      </c>
      <c r="AJ32" s="99">
        <f>Sheet1!DJ38</f>
        <v>-9.9822601739482783E-4</v>
      </c>
      <c r="AK32" s="100">
        <f>Sheet1!DK38</f>
        <v>-7.1428606659063032E-4</v>
      </c>
      <c r="AL32" s="102">
        <v>1182.2922202806672</v>
      </c>
      <c r="AM32" s="103">
        <v>0.85180203988843972</v>
      </c>
      <c r="AN32" s="120">
        <f t="shared" si="9"/>
        <v>-1.1801948544476588E-3</v>
      </c>
      <c r="AO32" s="121">
        <f t="shared" si="10"/>
        <v>-8.4449528764829072E-4</v>
      </c>
      <c r="AP32" s="97">
        <f>Sheet1!DQ38</f>
        <v>7.3488736883256003</v>
      </c>
      <c r="AQ32" s="98">
        <f>Sheet1!DR38</f>
        <v>48.363907008648745</v>
      </c>
      <c r="AR32" s="178">
        <f>Sheet1!DV38</f>
        <v>1.0194874990740803E-4</v>
      </c>
      <c r="AS32" s="100">
        <f>Sheet1!DW38</f>
        <v>6.7093821670161959E-4</v>
      </c>
      <c r="AT32" s="102">
        <v>1182.2922202806672</v>
      </c>
      <c r="AU32" s="103">
        <v>0.85180203988843972</v>
      </c>
      <c r="AV32" s="120">
        <f t="shared" si="0"/>
        <v>1.205332138828679E-4</v>
      </c>
      <c r="AW32" s="121">
        <f t="shared" si="11"/>
        <v>7.9324503864870309E-4</v>
      </c>
      <c r="AX32" s="97">
        <f>Sheet1!EC38</f>
        <v>-2026.2623482689537</v>
      </c>
      <c r="AY32" s="98">
        <f>Sheet1!ED38</f>
        <v>-372.973586141385</v>
      </c>
      <c r="AZ32" s="99">
        <f>Sheet1!EH38</f>
        <v>-3.8598414131913929E-2</v>
      </c>
      <c r="BA32" s="100">
        <f>Sheet1!EI38</f>
        <v>-7.105316969080038E-3</v>
      </c>
      <c r="BB32" s="102">
        <v>1182.2922202806672</v>
      </c>
      <c r="BC32" s="103">
        <v>0.85180203988843972</v>
      </c>
      <c r="BD32" s="120">
        <f t="shared" si="12"/>
        <v>-4.5634604743333196E-2</v>
      </c>
      <c r="BE32" s="121">
        <f t="shared" si="13"/>
        <v>-8.4006253144708991E-3</v>
      </c>
      <c r="BF32" s="97">
        <f>Sheet1!EO38</f>
        <v>-216.38825854601177</v>
      </c>
      <c r="BG32" s="98">
        <f>Sheet1!EP38</f>
        <v>-109.398399738482</v>
      </c>
      <c r="BH32" s="178">
        <f>Sheet1!ET38</f>
        <v>-2.1986654732468833E-3</v>
      </c>
      <c r="BI32" s="100">
        <f>Sheet1!EU38</f>
        <v>-1.1115797387732244E-3</v>
      </c>
      <c r="BJ32" s="102">
        <v>1182.2922202806672</v>
      </c>
      <c r="BK32" s="103">
        <v>0.85180203988843972</v>
      </c>
      <c r="BL32" s="120">
        <f t="shared" si="14"/>
        <v>-2.5994650840195014E-3</v>
      </c>
      <c r="BM32" s="121">
        <f t="shared" si="15"/>
        <v>-1.3142134118160969E-3</v>
      </c>
    </row>
    <row r="33" spans="1:65" x14ac:dyDescent="0.25">
      <c r="A33" s="119" t="s">
        <v>62</v>
      </c>
      <c r="B33" s="97">
        <f>Sheet1!BI39</f>
        <v>1100.0355319697519</v>
      </c>
      <c r="C33" s="98">
        <f>Sheet1!BJ39</f>
        <v>544.4492795059615</v>
      </c>
      <c r="D33" s="99">
        <f>Sheet1!BN39</f>
        <v>5.4557135940571932E-2</v>
      </c>
      <c r="E33" s="100">
        <f>Sheet1!BO39</f>
        <v>2.7002728274544498E-2</v>
      </c>
      <c r="F33" s="102">
        <v>1398.3563067259088</v>
      </c>
      <c r="G33" s="103">
        <v>1.0127199864951117</v>
      </c>
      <c r="H33" s="120">
        <f t="shared" si="1"/>
        <v>7.6290315119401514E-2</v>
      </c>
      <c r="I33" s="121">
        <f t="shared" si="2"/>
        <v>3.7759475804294479E-2</v>
      </c>
      <c r="J33" s="97">
        <f>Sheet1!BU39</f>
        <v>53.749700640163923</v>
      </c>
      <c r="K33" s="101">
        <f>Sheet1!BV39</f>
        <v>115.43687012001385</v>
      </c>
      <c r="L33" s="178">
        <f>Sheet1!BZ39</f>
        <v>6.0908937107816694E-4</v>
      </c>
      <c r="M33" s="100">
        <f>Sheet1!CA39</f>
        <v>1.3081266798334937E-3</v>
      </c>
      <c r="N33" s="102">
        <v>1398.3563067259088</v>
      </c>
      <c r="O33" s="103">
        <v>1.0127199864951117</v>
      </c>
      <c r="P33" s="120">
        <f t="shared" si="3"/>
        <v>8.5172396340687205E-4</v>
      </c>
      <c r="Q33" s="121">
        <f t="shared" si="4"/>
        <v>1.8292272967439381E-3</v>
      </c>
      <c r="R33" s="97">
        <f>Sheet1!CG39</f>
        <v>1922.7129869763942</v>
      </c>
      <c r="S33" s="98">
        <f>Sheet1!CH39</f>
        <v>241.85558396644575</v>
      </c>
      <c r="T33" s="99">
        <f>Sheet1!CL39</f>
        <v>8.9208601446499058E-2</v>
      </c>
      <c r="U33" s="100">
        <f>Sheet1!CM39</f>
        <v>1.1223625118148966E-2</v>
      </c>
      <c r="V33" s="102">
        <v>1398.3563067259088</v>
      </c>
      <c r="W33" s="103">
        <v>1.0127199864951117</v>
      </c>
      <c r="X33" s="120">
        <f t="shared" si="5"/>
        <v>0.12474541044690998</v>
      </c>
      <c r="Y33" s="121">
        <f t="shared" si="6"/>
        <v>1.5694886988817099E-2</v>
      </c>
      <c r="Z33" s="116">
        <f>Sheet1!CS39</f>
        <v>106107.10481137548</v>
      </c>
      <c r="AA33" s="117">
        <f>Sheet1!CT39</f>
        <v>2623.6553749182276</v>
      </c>
      <c r="AB33" s="99">
        <f>Sheet1!CX39</f>
        <v>0.90682082566768207</v>
      </c>
      <c r="AC33" s="100">
        <f>Sheet1!CY39</f>
        <v>2.2512707271241366E-2</v>
      </c>
      <c r="AD33" s="102">
        <v>1398.3563067259088</v>
      </c>
      <c r="AE33" s="103">
        <v>1.0127199864951117</v>
      </c>
      <c r="AF33" s="120">
        <f t="shared" si="7"/>
        <v>1.2680586206427991</v>
      </c>
      <c r="AG33" s="121">
        <f t="shared" si="8"/>
        <v>3.1494178452005112E-2</v>
      </c>
      <c r="AH33" s="116">
        <f>Sheet1!DE39</f>
        <v>71.500963797490812</v>
      </c>
      <c r="AI33" s="118">
        <f>Sheet1!DF39</f>
        <v>51.532506889864578</v>
      </c>
      <c r="AJ33" s="99">
        <f>Sheet1!DJ39</f>
        <v>5.5270290337098476E-4</v>
      </c>
      <c r="AK33" s="100">
        <f>Sheet1!DK39</f>
        <v>3.9834899205350887E-4</v>
      </c>
      <c r="AL33" s="102">
        <v>1398.3563067259088</v>
      </c>
      <c r="AM33" s="103">
        <v>1.0127199864951117</v>
      </c>
      <c r="AN33" s="120">
        <f t="shared" si="9"/>
        <v>7.7287559067453708E-4</v>
      </c>
      <c r="AO33" s="121">
        <f t="shared" si="10"/>
        <v>5.5703410653876715E-4</v>
      </c>
      <c r="AP33" s="97">
        <f>Sheet1!DQ39</f>
        <v>-3.9258263994562732</v>
      </c>
      <c r="AQ33" s="98">
        <f>Sheet1!DR39</f>
        <v>-19.12560142743645</v>
      </c>
      <c r="AR33" s="178">
        <f>Sheet1!DV39</f>
        <v>-5.446182785994497E-5</v>
      </c>
      <c r="AS33" s="100">
        <f>Sheet1!DW39</f>
        <v>-2.6532384279431826E-4</v>
      </c>
      <c r="AT33" s="102">
        <v>1398.3563067259088</v>
      </c>
      <c r="AU33" s="103">
        <v>1.0127199864951117</v>
      </c>
      <c r="AV33" s="120">
        <f t="shared" si="0"/>
        <v>-7.6157040463774851E-5</v>
      </c>
      <c r="AW33" s="121">
        <f t="shared" si="11"/>
        <v>-3.7101727299576566E-4</v>
      </c>
      <c r="AX33" s="97">
        <f>Sheet1!EC39</f>
        <v>845.99022016797096</v>
      </c>
      <c r="AY33" s="98">
        <f>Sheet1!ED39</f>
        <v>120.2129296165171</v>
      </c>
      <c r="AZ33" s="99">
        <f>Sheet1!EH39</f>
        <v>1.6115327266229256E-2</v>
      </c>
      <c r="BA33" s="100">
        <f>Sheet1!EI39</f>
        <v>2.2902240938784523E-3</v>
      </c>
      <c r="BB33" s="102">
        <v>1398.3563067259088</v>
      </c>
      <c r="BC33" s="103">
        <v>1.0127199864951117</v>
      </c>
      <c r="BD33" s="120">
        <f t="shared" si="12"/>
        <v>2.2534969517683679E-2</v>
      </c>
      <c r="BE33" s="121">
        <f t="shared" si="13"/>
        <v>3.202590889693456E-3</v>
      </c>
      <c r="BF33" s="97">
        <f>Sheet1!EO39</f>
        <v>77.916126824313707</v>
      </c>
      <c r="BG33" s="98">
        <f>Sheet1!EP39</f>
        <v>36.301770715233822</v>
      </c>
      <c r="BH33" s="178">
        <f>Sheet1!ET39</f>
        <v>7.9168573659608717E-4</v>
      </c>
      <c r="BI33" s="100">
        <f>Sheet1!EU39</f>
        <v>3.6885714936286094E-4</v>
      </c>
      <c r="BJ33" s="102">
        <v>1398.3563067259088</v>
      </c>
      <c r="BK33" s="103">
        <v>1.0127199864951117</v>
      </c>
      <c r="BL33" s="120">
        <f t="shared" si="14"/>
        <v>1.1070587427140851E-3</v>
      </c>
      <c r="BM33" s="121">
        <f t="shared" si="15"/>
        <v>5.1579434422168466E-4</v>
      </c>
    </row>
    <row r="34" spans="1:65" x14ac:dyDescent="0.25">
      <c r="A34" s="119" t="s">
        <v>3</v>
      </c>
      <c r="B34" s="97">
        <f>Sheet1!BI40</f>
        <v>978.18040323963965</v>
      </c>
      <c r="C34" s="98">
        <f>Sheet1!BJ40</f>
        <v>541.07570441729536</v>
      </c>
      <c r="D34" s="99">
        <f>Sheet1!BN40</f>
        <v>4.8513634044519152E-2</v>
      </c>
      <c r="E34" s="100">
        <f>Sheet1!BO40</f>
        <v>2.6835344924996916E-2</v>
      </c>
      <c r="F34" s="102">
        <v>1223.7950798605007</v>
      </c>
      <c r="G34" s="103">
        <v>0.8873790415795324</v>
      </c>
      <c r="H34" s="120">
        <f t="shared" si="1"/>
        <v>5.9370746649835417E-2</v>
      </c>
      <c r="I34" s="121">
        <f t="shared" si="2"/>
        <v>3.284099130185892E-2</v>
      </c>
      <c r="J34" s="97">
        <f>Sheet1!BU40</f>
        <v>27.933266755940096</v>
      </c>
      <c r="K34" s="101">
        <f>Sheet1!BV40</f>
        <v>104.96440931293232</v>
      </c>
      <c r="L34" s="178">
        <f>Sheet1!BZ40</f>
        <v>3.165386165485132E-4</v>
      </c>
      <c r="M34" s="100">
        <f>Sheet1!CA40</f>
        <v>1.1894525773957899E-3</v>
      </c>
      <c r="N34" s="102">
        <v>1223.7950798605007</v>
      </c>
      <c r="O34" s="103">
        <v>0.8873790415795324</v>
      </c>
      <c r="P34" s="120">
        <f t="shared" si="3"/>
        <v>3.8737840151792006E-4</v>
      </c>
      <c r="Q34" s="121">
        <f t="shared" si="4"/>
        <v>1.4556462390453956E-3</v>
      </c>
      <c r="R34" s="97">
        <f>Sheet1!CG40</f>
        <v>1999.6416938733744</v>
      </c>
      <c r="S34" s="98">
        <f>Sheet1!CH40</f>
        <v>230.08498321090076</v>
      </c>
      <c r="T34" s="99">
        <f>Sheet1!CL40</f>
        <v>9.2777882145101576E-2</v>
      </c>
      <c r="U34" s="100">
        <f>Sheet1!CM40</f>
        <v>1.0677801503071968E-2</v>
      </c>
      <c r="V34" s="102">
        <v>1223.7950798605007</v>
      </c>
      <c r="W34" s="103">
        <v>0.8873790415795324</v>
      </c>
      <c r="X34" s="120">
        <f t="shared" si="5"/>
        <v>0.1135411156890527</v>
      </c>
      <c r="Y34" s="121">
        <f t="shared" si="6"/>
        <v>1.3067700290881362E-2</v>
      </c>
      <c r="Z34" s="116">
        <f>Sheet1!CS40</f>
        <v>91652.903787019983</v>
      </c>
      <c r="AA34" s="117">
        <f>Sheet1!CT40</f>
        <v>2781.3367644290379</v>
      </c>
      <c r="AB34" s="99">
        <f>Sheet1!CX40</f>
        <v>0.78329120405965291</v>
      </c>
      <c r="AC34" s="100">
        <f>Sheet1!CY40</f>
        <v>2.3833617377133017E-2</v>
      </c>
      <c r="AD34" s="102">
        <v>1223.7950798605007</v>
      </c>
      <c r="AE34" s="103">
        <v>0.8873790415795324</v>
      </c>
      <c r="AF34" s="120">
        <f t="shared" si="7"/>
        <v>0.95858792162621065</v>
      </c>
      <c r="AG34" s="121">
        <f t="shared" si="8"/>
        <v>2.917574452396186E-2</v>
      </c>
      <c r="AH34" s="116">
        <f>Sheet1!DE40</f>
        <v>22.923872200255147</v>
      </c>
      <c r="AI34" s="118">
        <f>Sheet1!DF40</f>
        <v>36.750334533510333</v>
      </c>
      <c r="AJ34" s="99">
        <f>Sheet1!DJ40</f>
        <v>1.7720167741334776E-4</v>
      </c>
      <c r="AK34" s="100">
        <f>Sheet1!DK40</f>
        <v>2.8408066296480461E-4</v>
      </c>
      <c r="AL34" s="102">
        <v>1223.7950798605007</v>
      </c>
      <c r="AM34" s="103">
        <v>0.8873790415795324</v>
      </c>
      <c r="AN34" s="120">
        <f t="shared" si="9"/>
        <v>2.1685854096148262E-4</v>
      </c>
      <c r="AO34" s="121">
        <f t="shared" si="10"/>
        <v>3.4765655318080699E-4</v>
      </c>
      <c r="AP34" s="97">
        <f>Sheet1!DQ40</f>
        <v>3.3167391914103792</v>
      </c>
      <c r="AQ34" s="98">
        <f>Sheet1!DR40</f>
        <v>21.411332779221731</v>
      </c>
      <c r="AR34" s="178">
        <f>Sheet1!DV40</f>
        <v>4.6012141271438591E-5</v>
      </c>
      <c r="AS34" s="100">
        <f>Sheet1!DW40</f>
        <v>2.9703310506434474E-4</v>
      </c>
      <c r="AT34" s="102">
        <v>1223.7950798605007</v>
      </c>
      <c r="AU34" s="103">
        <v>0.8873790415795324</v>
      </c>
      <c r="AV34" s="120">
        <f t="shared" si="0"/>
        <v>5.6309432101832829E-5</v>
      </c>
      <c r="AW34" s="121">
        <f t="shared" si="11"/>
        <v>3.6350765482651474E-4</v>
      </c>
      <c r="AX34" s="97">
        <f>Sheet1!EC40</f>
        <v>1192.8854027091286</v>
      </c>
      <c r="AY34" s="98">
        <f>Sheet1!ED40</f>
        <v>243.20550612989103</v>
      </c>
      <c r="AZ34" s="99">
        <f>Sheet1!EH40</f>
        <v>2.2723358021737437E-2</v>
      </c>
      <c r="BA34" s="100">
        <f>Sheet1!EI40</f>
        <v>4.6331135308213221E-3</v>
      </c>
      <c r="BB34" s="102">
        <v>1223.7950798605007</v>
      </c>
      <c r="BC34" s="103">
        <v>0.8873790415795324</v>
      </c>
      <c r="BD34" s="120">
        <f t="shared" si="12"/>
        <v>2.7808733744910916E-2</v>
      </c>
      <c r="BE34" s="121">
        <f t="shared" si="13"/>
        <v>5.6700173985050834E-3</v>
      </c>
      <c r="BF34" s="97">
        <f>Sheet1!EO40</f>
        <v>47.986800682612433</v>
      </c>
      <c r="BG34" s="98">
        <f>Sheet1!EP40</f>
        <v>33.68734502104045</v>
      </c>
      <c r="BH34" s="178">
        <f>Sheet1!ET40</f>
        <v>4.8758154689805148E-4</v>
      </c>
      <c r="BI34" s="100">
        <f>Sheet1!EU40</f>
        <v>3.4229016551519539E-4</v>
      </c>
      <c r="BJ34" s="102">
        <v>1223.7950798605007</v>
      </c>
      <c r="BK34" s="103">
        <v>0.8873790415795324</v>
      </c>
      <c r="BL34" s="120">
        <f t="shared" si="14"/>
        <v>5.9669989812460736E-4</v>
      </c>
      <c r="BM34" s="121">
        <f t="shared" si="15"/>
        <v>4.1889324389175243E-4</v>
      </c>
    </row>
    <row r="35" spans="1:65" x14ac:dyDescent="0.25">
      <c r="A35" s="119" t="s">
        <v>180</v>
      </c>
      <c r="B35" s="97">
        <f>Sheet1!BI41</f>
        <v>1210.0441122608179</v>
      </c>
      <c r="C35" s="98">
        <f>Sheet1!BJ41</f>
        <v>405.19453498468954</v>
      </c>
      <c r="D35" s="99">
        <f>Sheet1!BN41</f>
        <v>6.0013098857353467E-2</v>
      </c>
      <c r="E35" s="100">
        <f>Sheet1!BO41</f>
        <v>2.0096487529739474E-2</v>
      </c>
      <c r="F35" s="102">
        <v>1213.3511527476428</v>
      </c>
      <c r="G35" s="103">
        <v>0.87613907808821434</v>
      </c>
      <c r="H35" s="120">
        <f t="shared" si="1"/>
        <v>7.2816962678528066E-2</v>
      </c>
      <c r="I35" s="121">
        <f t="shared" si="2"/>
        <v>2.4384152999681288E-2</v>
      </c>
      <c r="J35" s="97">
        <f>Sheet1!BU41</f>
        <v>23.133735716132271</v>
      </c>
      <c r="K35" s="101">
        <f>Sheet1!BV41</f>
        <v>65.782574304622045</v>
      </c>
      <c r="L35" s="178">
        <f>Sheet1!BZ41</f>
        <v>2.6215053051846282E-4</v>
      </c>
      <c r="M35" s="100">
        <f>Sheet1!CA41</f>
        <v>7.4544567790126948E-4</v>
      </c>
      <c r="N35" s="102">
        <v>1213.3511527476428</v>
      </c>
      <c r="O35" s="103">
        <v>0.87613907808821434</v>
      </c>
      <c r="P35" s="120">
        <f t="shared" si="3"/>
        <v>3.1808064839798303E-4</v>
      </c>
      <c r="Q35" s="121">
        <f t="shared" si="4"/>
        <v>9.0448740175410355E-4</v>
      </c>
      <c r="R35" s="97">
        <f>Sheet1!CG41</f>
        <v>1912.9614339777813</v>
      </c>
      <c r="S35" s="98">
        <f>Sheet1!CH41</f>
        <v>377.48082000205852</v>
      </c>
      <c r="T35" s="99">
        <f>Sheet1!CL41</f>
        <v>8.8756156172123665E-2</v>
      </c>
      <c r="U35" s="100">
        <f>Sheet1!CM41</f>
        <v>1.7515462462565651E-2</v>
      </c>
      <c r="V35" s="102">
        <v>1213.3511527476428</v>
      </c>
      <c r="W35" s="103">
        <v>0.87613907808821434</v>
      </c>
      <c r="X35" s="120">
        <f t="shared" si="5"/>
        <v>0.10769238440489606</v>
      </c>
      <c r="Y35" s="121">
        <f t="shared" si="6"/>
        <v>2.1252548836644489E-2</v>
      </c>
      <c r="Z35" s="116">
        <f>Sheet1!CS41</f>
        <v>69360.205668706345</v>
      </c>
      <c r="AA35" s="117">
        <f>Sheet1!CT41</f>
        <v>2424.346844623481</v>
      </c>
      <c r="AB35" s="99">
        <f>Sheet1!CX41</f>
        <v>0.59277160643283777</v>
      </c>
      <c r="AC35" s="100">
        <f>Sheet1!CY41</f>
        <v>2.076090385655046E-2</v>
      </c>
      <c r="AD35" s="102">
        <v>1213.3511527476428</v>
      </c>
      <c r="AE35" s="103">
        <v>0.87613907808821434</v>
      </c>
      <c r="AF35" s="120">
        <f t="shared" si="7"/>
        <v>0.71924011198135573</v>
      </c>
      <c r="AG35" s="121">
        <f t="shared" si="8"/>
        <v>2.5195619808135408E-2</v>
      </c>
      <c r="AH35" s="116">
        <f>Sheet1!DE41</f>
        <v>21.203440701122268</v>
      </c>
      <c r="AI35" s="118">
        <f>Sheet1!DF41</f>
        <v>34.767962060473167</v>
      </c>
      <c r="AJ35" s="99">
        <f>Sheet1!DJ41</f>
        <v>1.6390273101991458E-4</v>
      </c>
      <c r="AK35" s="100">
        <f>Sheet1!DK41</f>
        <v>2.687568782592708E-4</v>
      </c>
      <c r="AL35" s="102">
        <v>1213.3511527476428</v>
      </c>
      <c r="AM35" s="103">
        <v>0.87613907808821434</v>
      </c>
      <c r="AN35" s="120">
        <f t="shared" si="9"/>
        <v>1.9887156762150019E-4</v>
      </c>
      <c r="AO35" s="121">
        <f t="shared" si="10"/>
        <v>3.2609649966332482E-4</v>
      </c>
      <c r="AP35" s="97">
        <f>Sheet1!DQ41</f>
        <v>0.21360938732560872</v>
      </c>
      <c r="AQ35" s="98">
        <f>Sheet1!DR41</f>
        <v>19.967897074395861</v>
      </c>
      <c r="AR35" s="178">
        <f>Sheet1!DV41</f>
        <v>2.9633398164032064E-6</v>
      </c>
      <c r="AS35" s="100">
        <f>Sheet1!DW41</f>
        <v>2.7700872705956823E-4</v>
      </c>
      <c r="AT35" s="102">
        <v>1213.3511527476428</v>
      </c>
      <c r="AU35" s="103">
        <v>0.87613907808821434</v>
      </c>
      <c r="AV35" s="120">
        <f t="shared" si="0"/>
        <v>3.5955717822158188E-6</v>
      </c>
      <c r="AW35" s="121">
        <f t="shared" si="11"/>
        <v>3.3610885830891196E-4</v>
      </c>
      <c r="AX35" s="97">
        <f>Sheet1!EC41</f>
        <v>2856.1866102438707</v>
      </c>
      <c r="AY35" s="98">
        <f>Sheet1!ED41</f>
        <v>282.29429061429192</v>
      </c>
      <c r="AZ35" s="99">
        <f>Sheet1!EH41</f>
        <v>5.4407699829394064E-2</v>
      </c>
      <c r="BA35" s="100">
        <f>Sheet1!EI41</f>
        <v>5.3788005608750231E-3</v>
      </c>
      <c r="BB35" s="102">
        <v>1213.3511527476428</v>
      </c>
      <c r="BC35" s="103">
        <v>0.87613907808821434</v>
      </c>
      <c r="BD35" s="120">
        <f t="shared" si="12"/>
        <v>6.6015645306343018E-2</v>
      </c>
      <c r="BE35" s="121">
        <f t="shared" si="13"/>
        <v>6.5265479450339961E-3</v>
      </c>
      <c r="BF35" s="97">
        <f>Sheet1!EO41</f>
        <v>62.472538299957435</v>
      </c>
      <c r="BG35" s="98">
        <f>Sheet1!EP41</f>
        <v>52.952257312616808</v>
      </c>
      <c r="BH35" s="178">
        <f>Sheet1!ET41</f>
        <v>6.347674033200983E-4</v>
      </c>
      <c r="BI35" s="100">
        <f>Sheet1!EU41</f>
        <v>5.3803612128477171E-4</v>
      </c>
      <c r="BJ35" s="102">
        <v>1213.3511527476428</v>
      </c>
      <c r="BK35" s="103">
        <v>0.87613907808821434</v>
      </c>
      <c r="BL35" s="120">
        <f t="shared" si="14"/>
        <v>7.7019576054506919E-4</v>
      </c>
      <c r="BM35" s="121">
        <f t="shared" si="15"/>
        <v>6.5282698487107208E-4</v>
      </c>
    </row>
    <row r="36" spans="1:65" x14ac:dyDescent="0.25">
      <c r="A36" s="119" t="s">
        <v>107</v>
      </c>
      <c r="B36" s="97">
        <f>Sheet1!BI42</f>
        <v>2563.0217976531549</v>
      </c>
      <c r="C36" s="98">
        <f>Sheet1!BJ42</f>
        <v>544.05475032537379</v>
      </c>
      <c r="D36" s="99">
        <f>Sheet1!BN42</f>
        <v>0.12711510180296359</v>
      </c>
      <c r="E36" s="100">
        <f>Sheet1!BO42</f>
        <v>2.6984640893867498E-2</v>
      </c>
      <c r="F36" s="102">
        <v>1248.4339169088398</v>
      </c>
      <c r="G36" s="103">
        <v>0.90399962923557564</v>
      </c>
      <c r="H36" s="120">
        <f t="shared" si="1"/>
        <v>0.15869480444213976</v>
      </c>
      <c r="I36" s="121">
        <f t="shared" si="2"/>
        <v>3.3688736910031963E-2</v>
      </c>
      <c r="J36" s="97">
        <f>Sheet1!BU42</f>
        <v>39.431222084290511</v>
      </c>
      <c r="K36" s="101">
        <f>Sheet1!BV42</f>
        <v>104.53389640484838</v>
      </c>
      <c r="L36" s="178">
        <f>Sheet1!BZ42</f>
        <v>4.4683296788852197E-4</v>
      </c>
      <c r="M36" s="100">
        <f>Sheet1!CA42</f>
        <v>1.1845742819946898E-3</v>
      </c>
      <c r="N36" s="102">
        <v>1248.4339169088398</v>
      </c>
      <c r="O36" s="103">
        <v>0.90399962923557564</v>
      </c>
      <c r="P36" s="120">
        <f t="shared" si="3"/>
        <v>5.5784143230506935E-4</v>
      </c>
      <c r="Q36" s="121">
        <f t="shared" si="4"/>
        <v>1.4788627659057978E-3</v>
      </c>
      <c r="R36" s="97">
        <f>Sheet1!CG42</f>
        <v>2032.122369637917</v>
      </c>
      <c r="S36" s="98">
        <f>Sheet1!CH42</f>
        <v>215.7142232110595</v>
      </c>
      <c r="T36" s="99">
        <f>Sheet1!CL42</f>
        <v>9.4284896285339259E-2</v>
      </c>
      <c r="U36" s="100">
        <f>Sheet1!CM42</f>
        <v>1.0011290545440983E-2</v>
      </c>
      <c r="V36" s="102">
        <v>1248.4339169088398</v>
      </c>
      <c r="W36" s="103">
        <v>0.90399962923557564</v>
      </c>
      <c r="X36" s="120">
        <f t="shared" si="5"/>
        <v>0.11770846237484982</v>
      </c>
      <c r="Y36" s="121">
        <f t="shared" si="6"/>
        <v>1.2498725292030392E-2</v>
      </c>
      <c r="Z36" s="116">
        <f>Sheet1!CS42</f>
        <v>53751.397857769931</v>
      </c>
      <c r="AA36" s="117">
        <f>Sheet1!CT42</f>
        <v>1948.4714790844582</v>
      </c>
      <c r="AB36" s="99">
        <f>Sheet1!CX42</f>
        <v>0.45937439413528697</v>
      </c>
      <c r="AC36" s="100">
        <f>Sheet1!CY42</f>
        <v>1.6683387161793913E-2</v>
      </c>
      <c r="AD36" s="102">
        <v>1248.4339169088398</v>
      </c>
      <c r="AE36" s="103">
        <v>0.90399962923557564</v>
      </c>
      <c r="AF36" s="120">
        <f t="shared" si="7"/>
        <v>0.57349857419794148</v>
      </c>
      <c r="AG36" s="121">
        <f t="shared" si="8"/>
        <v>2.0832245874530534E-2</v>
      </c>
      <c r="AH36" s="116">
        <f>Sheet1!DE42</f>
        <v>69.7054211813374</v>
      </c>
      <c r="AI36" s="118">
        <f>Sheet1!DF42</f>
        <v>64.674334267849673</v>
      </c>
      <c r="AJ36" s="99">
        <f>Sheet1!DJ42</f>
        <v>5.3882334756688306E-4</v>
      </c>
      <c r="AK36" s="100">
        <f>Sheet1!DK42</f>
        <v>4.9993482158802271E-4</v>
      </c>
      <c r="AL36" s="102">
        <v>1248.4339169088398</v>
      </c>
      <c r="AM36" s="103">
        <v>0.90399962923557564</v>
      </c>
      <c r="AN36" s="120">
        <f t="shared" si="9"/>
        <v>6.7268534232485695E-4</v>
      </c>
      <c r="AO36" s="121">
        <f t="shared" si="10"/>
        <v>6.241357775872041E-4</v>
      </c>
      <c r="AP36" s="97">
        <f>Sheet1!DQ42</f>
        <v>8.5170264720865756</v>
      </c>
      <c r="AQ36" s="98">
        <f>Sheet1!DR42</f>
        <v>22.954556814453458</v>
      </c>
      <c r="AR36" s="178">
        <f>Sheet1!DV42</f>
        <v>1.181541877821233E-4</v>
      </c>
      <c r="AS36" s="100">
        <f>Sheet1!DW42</f>
        <v>3.184419073300912E-4</v>
      </c>
      <c r="AT36" s="102">
        <v>1248.4339169088398</v>
      </c>
      <c r="AU36" s="103">
        <v>0.90399962923557564</v>
      </c>
      <c r="AV36" s="120">
        <f t="shared" si="0"/>
        <v>1.4750769545201879E-4</v>
      </c>
      <c r="AW36" s="121">
        <f t="shared" si="11"/>
        <v>3.9755369202460893E-4</v>
      </c>
      <c r="AX36" s="97">
        <f>Sheet1!EC42</f>
        <v>1145.2790440934193</v>
      </c>
      <c r="AY36" s="98">
        <f>Sheet1!ED42</f>
        <v>139.6074062732111</v>
      </c>
      <c r="AZ36" s="99">
        <f>Sheet1!EH42</f>
        <v>2.1816501144723777E-2</v>
      </c>
      <c r="BA36" s="100">
        <f>Sheet1!EI42</f>
        <v>2.6598324342675707E-3</v>
      </c>
      <c r="BB36" s="102">
        <v>1248.4339169088398</v>
      </c>
      <c r="BC36" s="103">
        <v>0.90399962923557564</v>
      </c>
      <c r="BD36" s="120">
        <f t="shared" si="12"/>
        <v>2.7236459977353692E-2</v>
      </c>
      <c r="BE36" s="121">
        <f t="shared" si="13"/>
        <v>3.3206835912428113E-3</v>
      </c>
      <c r="BF36" s="97">
        <f>Sheet1!EO42</f>
        <v>52.270304318684673</v>
      </c>
      <c r="BG36" s="98">
        <f>Sheet1!EP42</f>
        <v>25.748927750694129</v>
      </c>
      <c r="BH36" s="178">
        <f>Sheet1!ET42</f>
        <v>5.3110512628467025E-4</v>
      </c>
      <c r="BI36" s="100">
        <f>Sheet1!EU42</f>
        <v>2.6163089367787422E-4</v>
      </c>
      <c r="BJ36" s="102">
        <v>1248.4339169088398</v>
      </c>
      <c r="BK36" s="103">
        <v>0.90399962923557564</v>
      </c>
      <c r="BL36" s="120">
        <f t="shared" si="14"/>
        <v>6.6304965309793497E-4</v>
      </c>
      <c r="BM36" s="121">
        <f t="shared" si="15"/>
        <v>3.26629234246955E-4</v>
      </c>
    </row>
    <row r="37" spans="1:65" x14ac:dyDescent="0.25">
      <c r="A37" s="119" t="s">
        <v>58</v>
      </c>
      <c r="B37" s="97">
        <f>Sheet1!BI43</f>
        <v>8663.4328842418654</v>
      </c>
      <c r="C37" s="98">
        <f>Sheet1!BJ43</f>
        <v>823.708535357605</v>
      </c>
      <c r="D37" s="99">
        <f>Sheet1!BN43</f>
        <v>0.42966983505638373</v>
      </c>
      <c r="E37" s="100">
        <f>Sheet1!BO43</f>
        <v>4.0866162182383786E-2</v>
      </c>
      <c r="F37" s="102">
        <v>1205.6852416049749</v>
      </c>
      <c r="G37" s="103">
        <v>0.86535214841816055</v>
      </c>
      <c r="H37" s="120">
        <f t="shared" si="1"/>
        <v>0.51804657889032568</v>
      </c>
      <c r="I37" s="121">
        <f t="shared" si="2"/>
        <v>4.927313150750609E-2</v>
      </c>
      <c r="J37" s="97">
        <f>Sheet1!BU43</f>
        <v>41.238587015055892</v>
      </c>
      <c r="K37" s="101">
        <f>Sheet1!BV43</f>
        <v>66.886309098658799</v>
      </c>
      <c r="L37" s="178">
        <f>Sheet1!BZ43</f>
        <v>4.6731395207778132E-4</v>
      </c>
      <c r="M37" s="100">
        <f>Sheet1!CA43</f>
        <v>7.5795375644839113E-4</v>
      </c>
      <c r="N37" s="102">
        <v>1205.6852416049749</v>
      </c>
      <c r="O37" s="103">
        <v>0.86535214841816055</v>
      </c>
      <c r="P37" s="120">
        <f t="shared" si="3"/>
        <v>5.6343353521627539E-4</v>
      </c>
      <c r="Q37" s="121">
        <f t="shared" si="4"/>
        <v>9.1385374744281961E-4</v>
      </c>
      <c r="R37" s="97">
        <f>Sheet1!CG43</f>
        <v>1968.4613165347962</v>
      </c>
      <c r="S37" s="98">
        <f>Sheet1!CH43</f>
        <v>158.90088394498423</v>
      </c>
      <c r="T37" s="99">
        <f>Sheet1!CL43</f>
        <v>9.1331198280276346E-2</v>
      </c>
      <c r="U37" s="100">
        <f>Sheet1!CM43</f>
        <v>7.3760584063957413E-3</v>
      </c>
      <c r="V37" s="102">
        <v>1205.6852416049749</v>
      </c>
      <c r="W37" s="103">
        <v>0.86535214841816055</v>
      </c>
      <c r="X37" s="120">
        <f t="shared" si="5"/>
        <v>0.11011667786462685</v>
      </c>
      <c r="Y37" s="121">
        <f t="shared" si="6"/>
        <v>8.8935559397272136E-3</v>
      </c>
      <c r="Z37" s="116">
        <f>Sheet1!CS43</f>
        <v>46251.432875202845</v>
      </c>
      <c r="AA37" s="117">
        <f>Sheet1!CT43</f>
        <v>1765.0756297476942</v>
      </c>
      <c r="AB37" s="99">
        <f>Sheet1!CX43</f>
        <v>0.39527760768483755</v>
      </c>
      <c r="AC37" s="100">
        <f>Sheet1!CY43</f>
        <v>1.5110337035197676E-2</v>
      </c>
      <c r="AD37" s="102">
        <v>1205.6852416049749</v>
      </c>
      <c r="AE37" s="103">
        <v>0.86535214841816055</v>
      </c>
      <c r="AF37" s="120">
        <f t="shared" si="7"/>
        <v>0.47658037792252983</v>
      </c>
      <c r="AG37" s="121">
        <f t="shared" si="8"/>
        <v>1.8221521163174909E-2</v>
      </c>
      <c r="AH37" s="116">
        <f>Sheet1!DE43</f>
        <v>53.784773277752933</v>
      </c>
      <c r="AI37" s="118">
        <f>Sheet1!DF43</f>
        <v>49.545852417050121</v>
      </c>
      <c r="AJ37" s="99">
        <f>Sheet1!DJ43</f>
        <v>4.1575663835747363E-4</v>
      </c>
      <c r="AK37" s="100">
        <f>Sheet1!DK43</f>
        <v>3.8299115814761009E-4</v>
      </c>
      <c r="AL37" s="102">
        <v>1205.6852416049749</v>
      </c>
      <c r="AM37" s="103">
        <v>0.86535214841816055</v>
      </c>
      <c r="AN37" s="120">
        <f t="shared" si="9"/>
        <v>5.0127164296690277E-4</v>
      </c>
      <c r="AO37" s="121">
        <f t="shared" si="10"/>
        <v>4.6176692719966986E-4</v>
      </c>
      <c r="AP37" s="97">
        <f>Sheet1!DQ43</f>
        <v>-3.9160389284521284</v>
      </c>
      <c r="AQ37" s="98">
        <f>Sheet1!DR43</f>
        <v>-17.796154813122644</v>
      </c>
      <c r="AR37" s="178">
        <f>Sheet1!DV43</f>
        <v>-5.432604917113546E-5</v>
      </c>
      <c r="AS37" s="100">
        <f>Sheet1!DW43</f>
        <v>-2.4688082570388379E-4</v>
      </c>
      <c r="AT37" s="102">
        <v>1205.6852416049749</v>
      </c>
      <c r="AU37" s="103">
        <v>0.86535214841816055</v>
      </c>
      <c r="AV37" s="120">
        <f t="shared" si="0"/>
        <v>-6.5500115720344202E-5</v>
      </c>
      <c r="AW37" s="121">
        <f t="shared" si="11"/>
        <v>-2.9766057169878797E-4</v>
      </c>
      <c r="AX37" s="97">
        <f>Sheet1!EC43</f>
        <v>1216.2782793937267</v>
      </c>
      <c r="AY37" s="98">
        <f>Sheet1!ED43</f>
        <v>157.49258502856216</v>
      </c>
      <c r="AZ37" s="99">
        <f>Sheet1!EH43</f>
        <v>2.3168970576686352E-2</v>
      </c>
      <c r="BA37" s="100">
        <f>Sheet1!EI43</f>
        <v>3.0005283576823799E-3</v>
      </c>
      <c r="BB37" s="102">
        <v>1205.6852416049749</v>
      </c>
      <c r="BC37" s="103">
        <v>0.86535214841816055</v>
      </c>
      <c r="BD37" s="120">
        <f t="shared" si="12"/>
        <v>2.7934485887490638E-2</v>
      </c>
      <c r="BE37" s="121">
        <f t="shared" si="13"/>
        <v>3.6177483142904119E-3</v>
      </c>
      <c r="BF37" s="97">
        <f>Sheet1!EO43</f>
        <v>45.745182638030222</v>
      </c>
      <c r="BG37" s="98">
        <f>Sheet1!EP43</f>
        <v>17.57530542176821</v>
      </c>
      <c r="BH37" s="178">
        <f>Sheet1!ET43</f>
        <v>4.6480504214706887E-4</v>
      </c>
      <c r="BI37" s="100">
        <f>Sheet1!EU43</f>
        <v>1.7858114269925384E-4</v>
      </c>
      <c r="BJ37" s="102">
        <v>1205.6852416049749</v>
      </c>
      <c r="BK37" s="103">
        <v>0.86535214841816055</v>
      </c>
      <c r="BL37" s="120">
        <f t="shared" si="14"/>
        <v>5.6040857954029919E-4</v>
      </c>
      <c r="BM37" s="121">
        <f t="shared" si="15"/>
        <v>2.1531302386959227E-4</v>
      </c>
    </row>
    <row r="38" spans="1:65" ht="15.75" thickBot="1" x14ac:dyDescent="0.3">
      <c r="A38" s="122" t="s">
        <v>143</v>
      </c>
      <c r="B38" s="97">
        <f>Sheet1!BI44</f>
        <v>1850.0138194366646</v>
      </c>
      <c r="C38" s="98">
        <f>Sheet1!BJ44</f>
        <v>346.54763827848382</v>
      </c>
      <c r="D38" s="99">
        <f>Sheet1!BN44</f>
        <v>9.175290479773171E-2</v>
      </c>
      <c r="E38" s="100">
        <f>Sheet1!BO44</f>
        <v>1.7188788643101801E-2</v>
      </c>
      <c r="F38" s="104">
        <v>1210.8620482743081</v>
      </c>
      <c r="G38" s="105">
        <v>0.86936566236343382</v>
      </c>
      <c r="H38" s="123">
        <f t="shared" si="1"/>
        <v>0.11110011023849901</v>
      </c>
      <c r="I38" s="112">
        <f t="shared" si="2"/>
        <v>2.0813404676428626E-2</v>
      </c>
      <c r="J38" s="97">
        <f>Sheet1!BU44</f>
        <v>38.624424168096176</v>
      </c>
      <c r="K38" s="101">
        <f>Sheet1!BV44</f>
        <v>72.793209640334197</v>
      </c>
      <c r="L38" s="178">
        <f>Sheet1!BZ44</f>
        <v>4.3769036747383648E-4</v>
      </c>
      <c r="M38" s="100">
        <f>Sheet1!CA44</f>
        <v>8.2489033596128472E-4</v>
      </c>
      <c r="N38" s="104">
        <v>1210.8620482743081</v>
      </c>
      <c r="O38" s="105">
        <v>0.86936566236343382</v>
      </c>
      <c r="P38" s="123">
        <f t="shared" si="3"/>
        <v>5.2998265486930431E-4</v>
      </c>
      <c r="Q38" s="112">
        <f t="shared" si="4"/>
        <v>9.9882847428374075E-4</v>
      </c>
      <c r="R38" s="97">
        <f>Sheet1!CG44</f>
        <v>2165.7504251006226</v>
      </c>
      <c r="S38" s="98">
        <f>Sheet1!CH44</f>
        <v>222.3889913901474</v>
      </c>
      <c r="T38" s="99">
        <f>Sheet1!CL44</f>
        <v>0.10048487102030448</v>
      </c>
      <c r="U38" s="100">
        <f>Sheet1!CM44</f>
        <v>1.0321260533476142E-2</v>
      </c>
      <c r="V38" s="104">
        <v>1210.8620482743081</v>
      </c>
      <c r="W38" s="105">
        <v>0.86936566236343382</v>
      </c>
      <c r="X38" s="123">
        <f t="shared" si="5"/>
        <v>0.12167331674422555</v>
      </c>
      <c r="Y38" s="112">
        <f t="shared" si="6"/>
        <v>1.2497927982155864E-2</v>
      </c>
      <c r="Z38" s="116">
        <f>Sheet1!CS44</f>
        <v>40160.944333978361</v>
      </c>
      <c r="AA38" s="117">
        <f>Sheet1!CT44</f>
        <v>1580.2290477931531</v>
      </c>
      <c r="AB38" s="99">
        <f>Sheet1!CX44</f>
        <v>0.34322659887170637</v>
      </c>
      <c r="AC38" s="100">
        <f>Sheet1!CY44</f>
        <v>1.3526561645467937E-2</v>
      </c>
      <c r="AD38" s="104">
        <v>1210.8620482743081</v>
      </c>
      <c r="AE38" s="105">
        <v>0.86936566236343382</v>
      </c>
      <c r="AF38" s="123">
        <f t="shared" si="7"/>
        <v>0.4156000625320187</v>
      </c>
      <c r="AG38" s="112">
        <f t="shared" si="8"/>
        <v>1.638151794786738E-2</v>
      </c>
      <c r="AH38" s="116">
        <f>Sheet1!DE44</f>
        <v>48.200447352747879</v>
      </c>
      <c r="AI38" s="118">
        <f>Sheet1!DF44</f>
        <v>45.072119582677679</v>
      </c>
      <c r="AJ38" s="99">
        <f>Sheet1!DJ44</f>
        <v>3.7258976356034721E-4</v>
      </c>
      <c r="AK38" s="100">
        <f>Sheet1!DK44</f>
        <v>3.4840901038344789E-4</v>
      </c>
      <c r="AL38" s="104">
        <v>1210.8620482743081</v>
      </c>
      <c r="AM38" s="105">
        <v>0.86936566236343382</v>
      </c>
      <c r="AN38" s="123">
        <f t="shared" si="9"/>
        <v>4.5115480427072218E-4</v>
      </c>
      <c r="AO38" s="112">
        <f t="shared" si="10"/>
        <v>4.2187537230210451E-4</v>
      </c>
      <c r="AP38" s="97">
        <f>Sheet1!DQ44</f>
        <v>7.5238068077458919</v>
      </c>
      <c r="AQ38" s="98">
        <f>Sheet1!DR44</f>
        <v>19.848348934881649</v>
      </c>
      <c r="AR38" s="178">
        <f>Sheet1!DV44</f>
        <v>1.0437554530472632E-4</v>
      </c>
      <c r="AS38" s="100">
        <f>Sheet1!DW44</f>
        <v>2.7535039161357745E-4</v>
      </c>
      <c r="AT38" s="104">
        <v>1210.8620482743081</v>
      </c>
      <c r="AU38" s="105">
        <v>0.86936566236343382</v>
      </c>
      <c r="AV38" s="123">
        <f t="shared" si="0"/>
        <v>1.2638438657742876E-4</v>
      </c>
      <c r="AW38" s="112">
        <f t="shared" si="11"/>
        <v>3.3341135153022104E-4</v>
      </c>
      <c r="AX38" s="97">
        <f>Sheet1!EC44</f>
        <v>1568.0754094291424</v>
      </c>
      <c r="AY38" s="98">
        <f>Sheet1!ED44</f>
        <v>192.04231475029781</v>
      </c>
      <c r="AZ38" s="99">
        <f>Sheet1!EH44</f>
        <v>2.9870378875136057E-2</v>
      </c>
      <c r="BA38" s="100">
        <f>Sheet1!EI44</f>
        <v>3.658828724530458E-3</v>
      </c>
      <c r="BB38" s="104">
        <v>1210.8620482743081</v>
      </c>
      <c r="BC38" s="105">
        <v>0.86936566236343382</v>
      </c>
      <c r="BD38" s="123">
        <f t="shared" si="12"/>
        <v>3.6168908147476871E-2</v>
      </c>
      <c r="BE38" s="112">
        <f t="shared" si="13"/>
        <v>4.4304129491542403E-3</v>
      </c>
      <c r="BF38" s="97">
        <f>Sheet1!EO44</f>
        <v>57.812796342950577</v>
      </c>
      <c r="BG38" s="98">
        <f>Sheet1!EP44</f>
        <v>32.466315268943283</v>
      </c>
      <c r="BH38" s="178">
        <f>Sheet1!ET44</f>
        <v>5.8742096306519721E-4</v>
      </c>
      <c r="BI38" s="100">
        <f>Sheet1!EU44</f>
        <v>3.2988446239676434E-4</v>
      </c>
      <c r="BJ38" s="104">
        <v>1210.8620482743081</v>
      </c>
      <c r="BK38" s="105">
        <v>0.86936566236343382</v>
      </c>
      <c r="BL38" s="123">
        <f t="shared" si="14"/>
        <v>7.1128575053639148E-4</v>
      </c>
      <c r="BM38" s="112">
        <f t="shared" si="15"/>
        <v>3.9944490228197076E-4</v>
      </c>
    </row>
    <row r="39" spans="1:65" x14ac:dyDescent="0.25">
      <c r="AJ39" s="107" t="s">
        <v>206</v>
      </c>
    </row>
    <row r="40" spans="1:65" x14ac:dyDescent="0.25">
      <c r="A40" s="125" t="s">
        <v>264</v>
      </c>
      <c r="AJ40" s="107">
        <v>24.603999999999999</v>
      </c>
    </row>
    <row r="42" spans="1:65" x14ac:dyDescent="0.25">
      <c r="F42" s="107">
        <f>AVERAGE(F19:F38)</f>
        <v>1196.1799918824672</v>
      </c>
      <c r="N42" s="107">
        <f t="shared" ref="N42:BJ42" si="16">AVERAGE(N19:N38)</f>
        <v>1196.1799918824672</v>
      </c>
      <c r="V42" s="107">
        <f t="shared" si="16"/>
        <v>1196.1799918824672</v>
      </c>
      <c r="AD42" s="107">
        <f t="shared" si="16"/>
        <v>1196.1799918824672</v>
      </c>
      <c r="AL42" s="107">
        <f t="shared" si="16"/>
        <v>1196.1799918824672</v>
      </c>
      <c r="AT42" s="107">
        <f t="shared" si="16"/>
        <v>1196.1799918824672</v>
      </c>
      <c r="BB42" s="107">
        <f t="shared" si="16"/>
        <v>1196.1799918824672</v>
      </c>
      <c r="BJ42" s="107">
        <f t="shared" si="16"/>
        <v>1196.1799918824672</v>
      </c>
    </row>
    <row r="43" spans="1:65" s="126" customFormat="1" x14ac:dyDescent="0.25">
      <c r="C43" s="124"/>
      <c r="E43" s="124"/>
      <c r="G43" s="124"/>
      <c r="I43" s="124"/>
      <c r="K43" s="124"/>
      <c r="M43" s="124"/>
      <c r="O43" s="124"/>
      <c r="Q43" s="124"/>
      <c r="S43" s="124"/>
      <c r="U43" s="124"/>
      <c r="W43" s="124"/>
      <c r="Y43" s="124"/>
      <c r="AA43" s="124"/>
      <c r="AC43" s="124"/>
      <c r="AE43" s="124"/>
      <c r="AG43" s="124"/>
      <c r="AI43" s="124"/>
      <c r="AK43" s="124"/>
      <c r="AM43" s="124"/>
      <c r="AO43" s="124"/>
      <c r="AQ43" s="124"/>
      <c r="AS43" s="124"/>
      <c r="AU43" s="124"/>
      <c r="AW43" s="124"/>
      <c r="AY43" s="124"/>
      <c r="BA43" s="124"/>
      <c r="BC43" s="124"/>
      <c r="BE43" s="124"/>
      <c r="BG43" s="124"/>
      <c r="BI43" s="124"/>
      <c r="BK43" s="124"/>
      <c r="BM43" s="124"/>
    </row>
    <row r="44" spans="1:65" s="126" customFormat="1" x14ac:dyDescent="0.25">
      <c r="C44" s="124"/>
      <c r="E44" s="124"/>
      <c r="G44" s="124"/>
      <c r="I44" s="124"/>
      <c r="K44" s="124"/>
      <c r="M44" s="124"/>
      <c r="O44" s="124"/>
      <c r="Q44" s="124"/>
      <c r="S44" s="124"/>
      <c r="U44" s="124"/>
      <c r="W44" s="124"/>
      <c r="Y44" s="124"/>
      <c r="AA44" s="124"/>
      <c r="AC44" s="124"/>
      <c r="AE44" s="124"/>
      <c r="AG44" s="124"/>
      <c r="AI44" s="124"/>
      <c r="AK44" s="124"/>
      <c r="AM44" s="124"/>
      <c r="AO44" s="124"/>
      <c r="AQ44" s="124"/>
      <c r="AS44" s="124"/>
      <c r="AU44" s="124"/>
      <c r="AW44" s="124"/>
      <c r="AY44" s="124"/>
      <c r="BA44" s="124"/>
      <c r="BC44" s="124"/>
      <c r="BE44" s="124"/>
      <c r="BG44" s="124"/>
      <c r="BI44" s="124"/>
      <c r="BK44" s="124"/>
      <c r="BM44" s="124"/>
    </row>
    <row r="45" spans="1:65" s="126" customFormat="1" x14ac:dyDescent="0.25">
      <c r="C45" s="124"/>
      <c r="E45" s="124"/>
      <c r="G45" s="124"/>
      <c r="I45" s="124"/>
      <c r="K45" s="124"/>
      <c r="M45" s="124"/>
      <c r="O45" s="124"/>
      <c r="Q45" s="124"/>
      <c r="S45" s="124"/>
      <c r="U45" s="124"/>
      <c r="W45" s="124"/>
      <c r="Y45" s="124"/>
      <c r="AA45" s="124"/>
      <c r="AC45" s="124"/>
      <c r="AE45" s="124"/>
      <c r="AG45" s="124"/>
      <c r="AI45" s="124"/>
      <c r="AK45" s="124"/>
      <c r="AM45" s="124"/>
      <c r="AO45" s="124"/>
      <c r="AQ45" s="124"/>
      <c r="AS45" s="124"/>
      <c r="AU45" s="124"/>
      <c r="AW45" s="124"/>
      <c r="AY45" s="124"/>
      <c r="BA45" s="124"/>
      <c r="BC45" s="124"/>
      <c r="BE45" s="124"/>
      <c r="BG45" s="124"/>
      <c r="BI45" s="124"/>
      <c r="BK45" s="124"/>
      <c r="BM45" s="124"/>
    </row>
    <row r="46" spans="1:65" s="126" customFormat="1" x14ac:dyDescent="0.25">
      <c r="C46" s="124"/>
      <c r="E46" s="124"/>
      <c r="G46" s="124"/>
      <c r="I46" s="124"/>
      <c r="K46" s="124"/>
      <c r="M46" s="124"/>
      <c r="O46" s="124"/>
      <c r="Q46" s="124"/>
      <c r="S46" s="124"/>
      <c r="U46" s="124"/>
      <c r="W46" s="124"/>
      <c r="Y46" s="124"/>
      <c r="AA46" s="124"/>
      <c r="AC46" s="124"/>
      <c r="AE46" s="124"/>
      <c r="AG46" s="124"/>
      <c r="AI46" s="124"/>
      <c r="AK46" s="124"/>
      <c r="AM46" s="124"/>
      <c r="AO46" s="124"/>
      <c r="AQ46" s="124"/>
      <c r="AS46" s="124"/>
      <c r="AU46" s="124"/>
      <c r="AW46" s="124"/>
      <c r="AY46" s="124"/>
      <c r="BA46" s="124"/>
      <c r="BC46" s="124"/>
      <c r="BE46" s="124"/>
      <c r="BG46" s="124"/>
      <c r="BI46" s="124"/>
      <c r="BK46" s="124"/>
      <c r="BM46" s="124"/>
    </row>
    <row r="47" spans="1:65" s="126" customFormat="1" x14ac:dyDescent="0.25">
      <c r="C47" s="124"/>
      <c r="E47" s="124"/>
      <c r="G47" s="124"/>
      <c r="I47" s="124"/>
      <c r="K47" s="124"/>
      <c r="M47" s="124"/>
      <c r="O47" s="124"/>
      <c r="Q47" s="124"/>
      <c r="S47" s="124"/>
      <c r="U47" s="124"/>
      <c r="W47" s="124"/>
      <c r="Y47" s="124"/>
      <c r="AA47" s="124"/>
      <c r="AC47" s="124"/>
      <c r="AE47" s="124"/>
      <c r="AG47" s="124"/>
      <c r="AI47" s="124"/>
      <c r="AK47" s="124"/>
      <c r="AM47" s="124"/>
      <c r="AO47" s="124"/>
      <c r="AQ47" s="124"/>
      <c r="AS47" s="124"/>
      <c r="AU47" s="124"/>
      <c r="AW47" s="124"/>
      <c r="AY47" s="124"/>
      <c r="BA47" s="124"/>
      <c r="BC47" s="124"/>
      <c r="BE47" s="124"/>
      <c r="BG47" s="124"/>
      <c r="BI47" s="124"/>
      <c r="BK47" s="124"/>
      <c r="BM47" s="124"/>
    </row>
    <row r="48" spans="1:65" s="126" customFormat="1" x14ac:dyDescent="0.25">
      <c r="C48" s="124"/>
      <c r="E48" s="124"/>
      <c r="G48" s="124"/>
      <c r="I48" s="124"/>
      <c r="K48" s="124"/>
      <c r="M48" s="124"/>
      <c r="O48" s="124"/>
      <c r="Q48" s="124"/>
      <c r="S48" s="124"/>
      <c r="U48" s="124"/>
      <c r="W48" s="124"/>
      <c r="Y48" s="124"/>
      <c r="AA48" s="124"/>
      <c r="AC48" s="124"/>
      <c r="AE48" s="124"/>
      <c r="AG48" s="124"/>
      <c r="AI48" s="124"/>
      <c r="AK48" s="124"/>
      <c r="AM48" s="124"/>
      <c r="AO48" s="124"/>
      <c r="AQ48" s="124"/>
      <c r="AS48" s="124"/>
      <c r="AU48" s="124"/>
      <c r="AW48" s="124"/>
      <c r="AY48" s="124"/>
      <c r="BA48" s="124"/>
      <c r="BC48" s="124"/>
      <c r="BE48" s="124"/>
      <c r="BG48" s="124"/>
      <c r="BI48" s="124"/>
      <c r="BK48" s="124"/>
      <c r="BM48" s="124"/>
    </row>
    <row r="49" spans="1:65" s="126" customFormat="1" x14ac:dyDescent="0.25">
      <c r="C49" s="124"/>
      <c r="E49" s="124"/>
      <c r="G49" s="124"/>
      <c r="I49" s="124"/>
      <c r="K49" s="124"/>
      <c r="M49" s="124"/>
      <c r="O49" s="124"/>
      <c r="Q49" s="124"/>
      <c r="S49" s="124"/>
      <c r="U49" s="124"/>
      <c r="W49" s="124"/>
      <c r="Y49" s="124"/>
      <c r="AA49" s="124"/>
      <c r="AC49" s="124"/>
      <c r="AE49" s="124"/>
      <c r="AG49" s="124"/>
      <c r="AI49" s="124"/>
      <c r="AK49" s="124"/>
      <c r="AM49" s="124"/>
      <c r="AO49" s="124"/>
      <c r="AQ49" s="124"/>
      <c r="AS49" s="124"/>
      <c r="AU49" s="124"/>
      <c r="AW49" s="124"/>
      <c r="AY49" s="124"/>
      <c r="BA49" s="124"/>
      <c r="BC49" s="124"/>
      <c r="BE49" s="124"/>
      <c r="BG49" s="124"/>
      <c r="BI49" s="124"/>
      <c r="BK49" s="124"/>
      <c r="BM49" s="124"/>
    </row>
    <row r="50" spans="1:65" s="126" customFormat="1" x14ac:dyDescent="0.25">
      <c r="C50" s="124"/>
      <c r="E50" s="124"/>
      <c r="G50" s="124"/>
      <c r="I50" s="124"/>
      <c r="K50" s="124"/>
      <c r="M50" s="124"/>
      <c r="O50" s="124"/>
      <c r="Q50" s="124"/>
      <c r="S50" s="124"/>
      <c r="U50" s="124"/>
      <c r="W50" s="124"/>
      <c r="Y50" s="124"/>
      <c r="AA50" s="124"/>
      <c r="AC50" s="124"/>
      <c r="AE50" s="124"/>
      <c r="AG50" s="124"/>
      <c r="AI50" s="124"/>
      <c r="AK50" s="124"/>
      <c r="AM50" s="124"/>
      <c r="AO50" s="124"/>
      <c r="AQ50" s="124"/>
      <c r="AS50" s="124"/>
      <c r="AU50" s="124"/>
      <c r="AW50" s="124"/>
      <c r="AY50" s="124"/>
      <c r="BA50" s="124"/>
      <c r="BC50" s="124"/>
      <c r="BE50" s="124"/>
      <c r="BG50" s="124"/>
      <c r="BI50" s="124"/>
      <c r="BK50" s="124"/>
      <c r="BM50" s="124"/>
    </row>
    <row r="51" spans="1:65" s="126" customFormat="1" x14ac:dyDescent="0.25">
      <c r="C51" s="124"/>
      <c r="E51" s="124"/>
      <c r="G51" s="124"/>
      <c r="I51" s="124"/>
      <c r="K51" s="124"/>
      <c r="M51" s="124"/>
      <c r="O51" s="124"/>
      <c r="Q51" s="124"/>
      <c r="S51" s="124"/>
      <c r="U51" s="124"/>
      <c r="W51" s="124"/>
      <c r="Y51" s="124"/>
      <c r="AA51" s="124"/>
      <c r="AC51" s="124"/>
      <c r="AE51" s="124"/>
      <c r="AG51" s="124"/>
      <c r="AI51" s="124"/>
      <c r="AK51" s="124"/>
      <c r="AM51" s="124"/>
      <c r="AO51" s="124"/>
      <c r="AQ51" s="124"/>
      <c r="AS51" s="124"/>
      <c r="AU51" s="124"/>
      <c r="AW51" s="124"/>
      <c r="AY51" s="124"/>
      <c r="BA51" s="124"/>
      <c r="BC51" s="124"/>
      <c r="BE51" s="124"/>
      <c r="BG51" s="124"/>
      <c r="BI51" s="124"/>
      <c r="BK51" s="124"/>
      <c r="BM51" s="124"/>
    </row>
    <row r="52" spans="1:65" s="126" customFormat="1" x14ac:dyDescent="0.25">
      <c r="C52" s="124"/>
      <c r="E52" s="124"/>
      <c r="G52" s="124"/>
      <c r="I52" s="124"/>
      <c r="K52" s="124"/>
      <c r="M52" s="124"/>
      <c r="O52" s="124"/>
      <c r="Q52" s="124"/>
      <c r="S52" s="124"/>
      <c r="U52" s="124"/>
      <c r="W52" s="124"/>
      <c r="Y52" s="124"/>
      <c r="AA52" s="124"/>
      <c r="AC52" s="124"/>
      <c r="AE52" s="124"/>
      <c r="AG52" s="124"/>
      <c r="AI52" s="124"/>
      <c r="AK52" s="124"/>
      <c r="AM52" s="124"/>
      <c r="AO52" s="124"/>
      <c r="AQ52" s="124"/>
      <c r="AS52" s="124"/>
      <c r="AU52" s="124"/>
      <c r="AW52" s="124"/>
      <c r="AY52" s="124"/>
      <c r="BA52" s="124"/>
      <c r="BC52" s="124"/>
      <c r="BE52" s="124"/>
      <c r="BG52" s="124"/>
      <c r="BI52" s="124"/>
      <c r="BK52" s="124"/>
      <c r="BM52" s="124"/>
    </row>
    <row r="53" spans="1:65" s="126" customFormat="1" x14ac:dyDescent="0.25">
      <c r="C53" s="124"/>
      <c r="E53" s="124"/>
      <c r="G53" s="124"/>
      <c r="I53" s="124"/>
      <c r="K53" s="124"/>
      <c r="M53" s="124"/>
      <c r="O53" s="124"/>
      <c r="Q53" s="124"/>
      <c r="S53" s="124"/>
      <c r="U53" s="124"/>
      <c r="W53" s="124"/>
      <c r="Y53" s="124"/>
      <c r="AA53" s="124"/>
      <c r="AC53" s="124"/>
      <c r="AE53" s="124"/>
      <c r="AG53" s="124"/>
      <c r="AI53" s="124"/>
      <c r="AK53" s="124"/>
      <c r="AM53" s="124"/>
      <c r="AO53" s="124"/>
      <c r="AQ53" s="124"/>
      <c r="AS53" s="124"/>
      <c r="AU53" s="124"/>
      <c r="AW53" s="124"/>
      <c r="AY53" s="124"/>
      <c r="BA53" s="124"/>
      <c r="BC53" s="124"/>
      <c r="BE53" s="124"/>
      <c r="BG53" s="124"/>
      <c r="BI53" s="124"/>
      <c r="BK53" s="124"/>
      <c r="BM53" s="124"/>
    </row>
    <row r="54" spans="1:65" s="126" customFormat="1" x14ac:dyDescent="0.25">
      <c r="C54" s="124"/>
      <c r="E54" s="124"/>
      <c r="G54" s="124"/>
      <c r="I54" s="124"/>
      <c r="K54" s="124"/>
      <c r="M54" s="124"/>
      <c r="O54" s="124"/>
      <c r="Q54" s="124"/>
      <c r="S54" s="124"/>
      <c r="U54" s="124"/>
      <c r="W54" s="124"/>
      <c r="Y54" s="124"/>
      <c r="AA54" s="124"/>
      <c r="AC54" s="124"/>
      <c r="AE54" s="124"/>
      <c r="AG54" s="124"/>
      <c r="AI54" s="124"/>
      <c r="AK54" s="124"/>
      <c r="AM54" s="124"/>
      <c r="AO54" s="124"/>
      <c r="AQ54" s="124"/>
      <c r="AS54" s="124"/>
      <c r="AU54" s="124"/>
      <c r="AW54" s="124"/>
      <c r="AY54" s="124"/>
      <c r="BA54" s="124"/>
      <c r="BC54" s="124"/>
      <c r="BE54" s="124"/>
      <c r="BG54" s="124"/>
      <c r="BI54" s="124"/>
      <c r="BK54" s="124"/>
      <c r="BM54" s="124"/>
    </row>
    <row r="61" spans="1:65" x14ac:dyDescent="0.25">
      <c r="A61" s="107" t="s">
        <v>195</v>
      </c>
    </row>
    <row r="62" spans="1:65" x14ac:dyDescent="0.25">
      <c r="A62" s="107" t="s">
        <v>139</v>
      </c>
      <c r="D62" s="107" t="s">
        <v>208</v>
      </c>
    </row>
    <row r="63" spans="1:65" x14ac:dyDescent="0.25">
      <c r="A63" s="127">
        <v>51816.323499999999</v>
      </c>
      <c r="B63" s="127">
        <f>A63-$A$63</f>
        <v>0</v>
      </c>
      <c r="C63" s="128"/>
      <c r="D63" s="107">
        <v>0</v>
      </c>
    </row>
    <row r="64" spans="1:65" x14ac:dyDescent="0.25">
      <c r="A64" s="127">
        <v>20696.12</v>
      </c>
      <c r="B64" s="127">
        <f t="shared" ref="B64:B68" si="17">A64-$A$63</f>
        <v>-31120.2035</v>
      </c>
      <c r="C64" s="128"/>
      <c r="D64" s="107">
        <v>0.60978269982721978</v>
      </c>
    </row>
    <row r="65" spans="1:4" x14ac:dyDescent="0.25">
      <c r="A65" s="127">
        <v>29876.584382418761</v>
      </c>
      <c r="B65" s="127">
        <f t="shared" si="17"/>
        <v>-21939.739117581237</v>
      </c>
      <c r="C65" s="128"/>
      <c r="D65" s="107">
        <v>1.2234180135935926</v>
      </c>
    </row>
    <row r="66" spans="1:4" x14ac:dyDescent="0.25">
      <c r="A66" s="127">
        <v>145258.60242060019</v>
      </c>
      <c r="B66" s="127">
        <f t="shared" si="17"/>
        <v>93442.278920600191</v>
      </c>
      <c r="C66" s="128"/>
      <c r="D66" s="107">
        <v>6.0926172453706204</v>
      </c>
    </row>
    <row r="67" spans="1:4" x14ac:dyDescent="0.25">
      <c r="A67" s="127">
        <v>272890.36621628288</v>
      </c>
      <c r="B67" s="127">
        <f t="shared" si="17"/>
        <v>221074.04271628289</v>
      </c>
      <c r="C67" s="128"/>
      <c r="D67" s="107">
        <v>12.173547253851018</v>
      </c>
    </row>
    <row r="68" spans="1:4" x14ac:dyDescent="0.25">
      <c r="A68" s="127">
        <v>2649724.1385429353</v>
      </c>
      <c r="B68" s="127">
        <f t="shared" si="17"/>
        <v>2597907.8150429353</v>
      </c>
      <c r="C68" s="128"/>
      <c r="D68" s="107">
        <v>121.86081696158753</v>
      </c>
    </row>
    <row r="71" spans="1:4" x14ac:dyDescent="0.25">
      <c r="A71" s="107" t="s">
        <v>196</v>
      </c>
    </row>
    <row r="72" spans="1:4" x14ac:dyDescent="0.25">
      <c r="A72" s="107" t="s">
        <v>139</v>
      </c>
      <c r="D72" s="107" t="s">
        <v>208</v>
      </c>
    </row>
    <row r="73" spans="1:4" x14ac:dyDescent="0.25">
      <c r="A73" s="127">
        <v>232.77050000000003</v>
      </c>
      <c r="B73" s="127">
        <f>A73-$A$73</f>
        <v>0</v>
      </c>
      <c r="C73" s="128"/>
      <c r="D73" s="107">
        <v>0</v>
      </c>
    </row>
    <row r="74" spans="1:4" x14ac:dyDescent="0.25">
      <c r="A74" s="127">
        <v>5728.4580000000005</v>
      </c>
      <c r="B74" s="127">
        <f t="shared" ref="B74:B78" si="18">A74-$A$73</f>
        <v>5495.6875000000009</v>
      </c>
      <c r="C74" s="128"/>
      <c r="D74" s="107">
        <v>5.879527702391333E-2</v>
      </c>
    </row>
    <row r="75" spans="1:4" x14ac:dyDescent="0.25">
      <c r="A75" s="127">
        <v>11817.502457549837</v>
      </c>
      <c r="B75" s="127">
        <f t="shared" si="18"/>
        <v>11584.731957549837</v>
      </c>
      <c r="C75" s="128"/>
      <c r="D75" s="107">
        <v>0.11796202326773546</v>
      </c>
    </row>
    <row r="76" spans="1:4" x14ac:dyDescent="0.25">
      <c r="A76" s="127">
        <v>57842.210086985629</v>
      </c>
      <c r="B76" s="127">
        <f t="shared" si="18"/>
        <v>57609.439586985631</v>
      </c>
      <c r="C76" s="128"/>
      <c r="D76" s="107">
        <v>0.58745044561568749</v>
      </c>
    </row>
    <row r="77" spans="1:4" x14ac:dyDescent="0.25">
      <c r="A77" s="127">
        <v>111499.08200350404</v>
      </c>
      <c r="B77" s="127">
        <f t="shared" si="18"/>
        <v>111266.31150350404</v>
      </c>
      <c r="C77" s="128"/>
      <c r="D77" s="107">
        <v>1.1737740072925567</v>
      </c>
    </row>
    <row r="78" spans="1:4" x14ac:dyDescent="0.25">
      <c r="A78" s="127">
        <v>1122584.0897758384</v>
      </c>
      <c r="B78" s="127">
        <f t="shared" si="18"/>
        <v>1122351.3192758383</v>
      </c>
      <c r="C78" s="128"/>
      <c r="D78" s="107">
        <v>11.749825788181711</v>
      </c>
    </row>
    <row r="81" spans="1:4" x14ac:dyDescent="0.25">
      <c r="A81" s="107" t="s">
        <v>197</v>
      </c>
    </row>
    <row r="82" spans="1:4" x14ac:dyDescent="0.25">
      <c r="A82" s="107" t="s">
        <v>139</v>
      </c>
      <c r="D82" s="107" t="s">
        <v>208</v>
      </c>
    </row>
    <row r="83" spans="1:4" x14ac:dyDescent="0.25">
      <c r="A83" s="127">
        <v>685.32849999999996</v>
      </c>
      <c r="B83" s="127">
        <f>A83-$A$83</f>
        <v>0</v>
      </c>
      <c r="C83" s="128"/>
      <c r="D83" s="107">
        <v>0</v>
      </c>
    </row>
    <row r="84" spans="1:4" x14ac:dyDescent="0.25">
      <c r="A84" s="127">
        <v>3460.4490000000005</v>
      </c>
      <c r="B84" s="127">
        <f t="shared" ref="B84:B88" si="19">A84-$A$83</f>
        <v>2775.1205000000004</v>
      </c>
      <c r="C84" s="128"/>
      <c r="D84" s="107">
        <v>5.7980292985958096E-2</v>
      </c>
    </row>
    <row r="85" spans="1:4" x14ac:dyDescent="0.25">
      <c r="A85" s="127">
        <v>4914.7982486568535</v>
      </c>
      <c r="B85" s="127">
        <f t="shared" si="19"/>
        <v>4229.4697486568539</v>
      </c>
      <c r="C85" s="128"/>
      <c r="D85" s="107">
        <v>0.11632690611352922</v>
      </c>
    </row>
    <row r="86" spans="1:4" x14ac:dyDescent="0.25">
      <c r="A86" s="127">
        <v>15979.705437301398</v>
      </c>
      <c r="B86" s="127">
        <f t="shared" si="19"/>
        <v>15294.376937301398</v>
      </c>
      <c r="C86" s="128"/>
      <c r="D86" s="107">
        <v>0.57930756815170759</v>
      </c>
    </row>
    <row r="87" spans="1:4" x14ac:dyDescent="0.25">
      <c r="A87" s="127">
        <v>29089.805362837185</v>
      </c>
      <c r="B87" s="127">
        <f t="shared" si="19"/>
        <v>28404.476862837186</v>
      </c>
      <c r="C87" s="128"/>
      <c r="D87" s="107">
        <v>1.1575038725380062</v>
      </c>
    </row>
    <row r="88" spans="1:4" x14ac:dyDescent="0.25">
      <c r="A88" s="127">
        <v>269915.64855263307</v>
      </c>
      <c r="B88" s="127">
        <f t="shared" si="19"/>
        <v>269230.32005263306</v>
      </c>
      <c r="C88" s="128"/>
      <c r="D88" s="107">
        <v>11.58695691587028</v>
      </c>
    </row>
    <row r="91" spans="1:4" x14ac:dyDescent="0.25">
      <c r="A91" s="107" t="s">
        <v>198</v>
      </c>
    </row>
    <row r="92" spans="1:4" x14ac:dyDescent="0.25">
      <c r="A92" s="107" t="s">
        <v>139</v>
      </c>
      <c r="D92" s="107" t="s">
        <v>208</v>
      </c>
    </row>
    <row r="93" spans="1:4" x14ac:dyDescent="0.25">
      <c r="A93" s="127">
        <v>3755.3535000000002</v>
      </c>
      <c r="B93" s="127">
        <f>A93-$A$93</f>
        <v>0</v>
      </c>
      <c r="C93" s="128"/>
      <c r="D93" s="107">
        <v>0</v>
      </c>
    </row>
    <row r="94" spans="1:4" x14ac:dyDescent="0.25">
      <c r="A94" s="127">
        <v>76647.900500000003</v>
      </c>
      <c r="B94" s="127">
        <f t="shared" ref="B94:B98" si="20">A94-$A$93</f>
        <v>72892.547000000006</v>
      </c>
      <c r="C94" s="128"/>
      <c r="D94" s="107">
        <v>0.5837905303310047</v>
      </c>
    </row>
    <row r="95" spans="1:4" x14ac:dyDescent="0.25">
      <c r="A95" s="127">
        <v>151331.42545944129</v>
      </c>
      <c r="B95" s="127">
        <f t="shared" si="20"/>
        <v>147576.07195944129</v>
      </c>
      <c r="C95" s="128"/>
      <c r="D95" s="107">
        <v>1.1712694557826582</v>
      </c>
    </row>
    <row r="96" spans="1:4" x14ac:dyDescent="0.25">
      <c r="A96" s="127">
        <v>759143.04656474199</v>
      </c>
      <c r="B96" s="127">
        <f t="shared" si="20"/>
        <v>755387.69306474202</v>
      </c>
      <c r="C96" s="128"/>
      <c r="D96" s="107">
        <v>5.8329176176801196</v>
      </c>
    </row>
    <row r="97" spans="1:4" x14ac:dyDescent="0.25">
      <c r="A97" s="127">
        <v>1511732.0997195544</v>
      </c>
      <c r="B97" s="127">
        <f t="shared" si="20"/>
        <v>1507976.7462195545</v>
      </c>
      <c r="C97" s="128"/>
      <c r="D97" s="107">
        <v>11.65464617042911</v>
      </c>
    </row>
    <row r="98" spans="1:4" x14ac:dyDescent="0.25">
      <c r="A98" s="127">
        <v>14775447.860607108</v>
      </c>
      <c r="B98" s="127">
        <f t="shared" si="20"/>
        <v>14771692.507107109</v>
      </c>
      <c r="C98" s="128"/>
      <c r="D98" s="107">
        <v>116.66646328394086</v>
      </c>
    </row>
    <row r="100" spans="1:4" x14ac:dyDescent="0.25">
      <c r="A100" s="107" t="s">
        <v>199</v>
      </c>
    </row>
    <row r="101" spans="1:4" x14ac:dyDescent="0.25">
      <c r="A101" s="107" t="s">
        <v>139</v>
      </c>
      <c r="D101" s="107" t="s">
        <v>208</v>
      </c>
    </row>
    <row r="102" spans="1:4" x14ac:dyDescent="0.25">
      <c r="A102" s="127">
        <v>1390.1415</v>
      </c>
      <c r="B102" s="127">
        <f>A102-$A$102</f>
        <v>0</v>
      </c>
      <c r="C102" s="128"/>
      <c r="D102" s="107">
        <v>0</v>
      </c>
    </row>
    <row r="103" spans="1:4" x14ac:dyDescent="0.25">
      <c r="A103" s="127">
        <v>7602.9009999999998</v>
      </c>
      <c r="B103" s="127">
        <f t="shared" ref="B103:B107" si="21">A103-$A$102</f>
        <v>6212.7595000000001</v>
      </c>
      <c r="C103" s="128"/>
      <c r="D103" s="107">
        <v>5.6903349792945812E-2</v>
      </c>
    </row>
    <row r="104" spans="1:4" x14ac:dyDescent="0.25">
      <c r="A104" s="127">
        <v>15050.795030614268</v>
      </c>
      <c r="B104" s="127">
        <f t="shared" si="21"/>
        <v>13660.653530614269</v>
      </c>
      <c r="C104" s="128"/>
      <c r="D104" s="107">
        <v>0.11416621558832811</v>
      </c>
    </row>
    <row r="105" spans="1:4" x14ac:dyDescent="0.25">
      <c r="A105" s="127">
        <v>74610.748424911479</v>
      </c>
      <c r="B105" s="127">
        <f t="shared" si="21"/>
        <v>73220.606924911481</v>
      </c>
      <c r="C105" s="128"/>
      <c r="D105" s="107">
        <v>0.56854733721716288</v>
      </c>
    </row>
    <row r="106" spans="1:4" x14ac:dyDescent="0.25">
      <c r="A106" s="127">
        <v>154133.12583293894</v>
      </c>
      <c r="B106" s="127">
        <f t="shared" si="21"/>
        <v>152742.98433293894</v>
      </c>
      <c r="C106" s="128"/>
      <c r="D106" s="107">
        <v>1.1360040516123504</v>
      </c>
    </row>
    <row r="107" spans="1:4" x14ac:dyDescent="0.25">
      <c r="A107" s="127">
        <v>1593600.8395662108</v>
      </c>
      <c r="B107" s="127">
        <f t="shared" si="21"/>
        <v>1592210.6980662108</v>
      </c>
      <c r="C107" s="128"/>
      <c r="D107" s="107">
        <v>11.371737334601606</v>
      </c>
    </row>
    <row r="109" spans="1:4" x14ac:dyDescent="0.25">
      <c r="A109" s="107" t="s">
        <v>200</v>
      </c>
    </row>
    <row r="110" spans="1:4" x14ac:dyDescent="0.25">
      <c r="A110" s="107" t="s">
        <v>139</v>
      </c>
      <c r="D110" s="107" t="s">
        <v>208</v>
      </c>
    </row>
    <row r="111" spans="1:4" x14ac:dyDescent="0.25">
      <c r="A111" s="127">
        <v>5.0050000000000008</v>
      </c>
      <c r="B111" s="127">
        <f>A111-$A$111</f>
        <v>0</v>
      </c>
      <c r="C111" s="128"/>
      <c r="D111" s="107">
        <v>0</v>
      </c>
    </row>
    <row r="112" spans="1:4" x14ac:dyDescent="0.25">
      <c r="A112" s="127">
        <v>4540.8090000000002</v>
      </c>
      <c r="B112" s="127">
        <f t="shared" ref="B112:B116" si="22">A112-$A$111</f>
        <v>4535.8040000000001</v>
      </c>
      <c r="C112" s="128"/>
      <c r="D112" s="107">
        <v>5.9930433362493832E-2</v>
      </c>
    </row>
    <row r="113" spans="1:4" x14ac:dyDescent="0.25">
      <c r="A113" s="127">
        <v>8748.2552685395513</v>
      </c>
      <c r="B113" s="127">
        <f t="shared" si="22"/>
        <v>8743.2502685395521</v>
      </c>
      <c r="C113" s="128"/>
      <c r="D113" s="107">
        <v>0.12023950787537983</v>
      </c>
    </row>
    <row r="114" spans="1:4" x14ac:dyDescent="0.25">
      <c r="A114" s="127">
        <v>44052.507252537755</v>
      </c>
      <c r="B114" s="127">
        <f t="shared" si="22"/>
        <v>44047.502252537757</v>
      </c>
      <c r="C114" s="128"/>
      <c r="D114" s="107">
        <v>0.59879231065480221</v>
      </c>
    </row>
    <row r="115" spans="1:4" x14ac:dyDescent="0.25">
      <c r="A115" s="127">
        <v>90628.589416623072</v>
      </c>
      <c r="B115" s="127">
        <f t="shared" si="22"/>
        <v>90623.584416623067</v>
      </c>
      <c r="C115" s="128"/>
      <c r="D115" s="107">
        <v>1.1964359807006801</v>
      </c>
    </row>
    <row r="116" spans="1:4" x14ac:dyDescent="0.25">
      <c r="A116" s="127">
        <v>935182.89059676044</v>
      </c>
      <c r="B116" s="127">
        <f t="shared" si="22"/>
        <v>935177.88559676043</v>
      </c>
      <c r="C116" s="128"/>
      <c r="D116" s="107">
        <v>11.976678860329773</v>
      </c>
    </row>
    <row r="118" spans="1:4" x14ac:dyDescent="0.25">
      <c r="A118" s="107" t="s">
        <v>201</v>
      </c>
    </row>
    <row r="119" spans="1:4" x14ac:dyDescent="0.25">
      <c r="A119" s="107" t="s">
        <v>139</v>
      </c>
      <c r="D119" s="107" t="s">
        <v>208</v>
      </c>
    </row>
    <row r="120" spans="1:4" x14ac:dyDescent="0.25">
      <c r="A120" s="127">
        <v>5208.5540000000001</v>
      </c>
      <c r="B120" s="127">
        <f>A120-$A$120</f>
        <v>0</v>
      </c>
      <c r="C120" s="128"/>
      <c r="D120" s="107">
        <v>0</v>
      </c>
    </row>
    <row r="121" spans="1:4" x14ac:dyDescent="0.25">
      <c r="A121" s="127">
        <v>33024.861999999994</v>
      </c>
      <c r="B121" s="127">
        <f t="shared" ref="B121:B125" si="23">A121-$A$120</f>
        <v>27816.307999999994</v>
      </c>
      <c r="C121" s="128"/>
      <c r="D121" s="107">
        <v>0.5845764077961757</v>
      </c>
    </row>
    <row r="122" spans="1:4" x14ac:dyDescent="0.25">
      <c r="A122" s="127">
        <v>65833.444968162439</v>
      </c>
      <c r="B122" s="127">
        <f t="shared" si="23"/>
        <v>60624.890968162435</v>
      </c>
      <c r="C122" s="128"/>
      <c r="D122" s="107">
        <v>1.1728461758956428</v>
      </c>
    </row>
    <row r="123" spans="1:4" x14ac:dyDescent="0.25">
      <c r="A123" s="127">
        <v>318447.50763582479</v>
      </c>
      <c r="B123" s="127">
        <f t="shared" si="23"/>
        <v>313238.95363582479</v>
      </c>
      <c r="C123" s="128"/>
      <c r="D123" s="107">
        <v>5.8407696780918146</v>
      </c>
    </row>
    <row r="124" spans="1:4" x14ac:dyDescent="0.25">
      <c r="A124" s="127">
        <v>652509.23331696889</v>
      </c>
      <c r="B124" s="127">
        <f t="shared" si="23"/>
        <v>647300.67931696889</v>
      </c>
      <c r="C124" s="128"/>
      <c r="D124" s="107">
        <v>11.670335228942426</v>
      </c>
    </row>
    <row r="125" spans="1:4" x14ac:dyDescent="0.25">
      <c r="A125" s="127">
        <v>6641006.792652823</v>
      </c>
      <c r="B125" s="127">
        <f t="shared" si="23"/>
        <v>6635798.2386528235</v>
      </c>
      <c r="C125" s="128"/>
      <c r="D125" s="107">
        <v>116.82351541081259</v>
      </c>
    </row>
    <row r="127" spans="1:4" x14ac:dyDescent="0.25">
      <c r="A127" s="107" t="s">
        <v>202</v>
      </c>
    </row>
    <row r="128" spans="1:4" x14ac:dyDescent="0.25">
      <c r="A128" s="107" t="s">
        <v>139</v>
      </c>
      <c r="D128" s="107" t="s">
        <v>208</v>
      </c>
    </row>
    <row r="129" spans="1:4" x14ac:dyDescent="0.25">
      <c r="A129" s="127">
        <v>306.85650000000004</v>
      </c>
      <c r="B129" s="127">
        <f>A129-$A$129</f>
        <v>0</v>
      </c>
      <c r="C129" s="128"/>
      <c r="D129" s="107">
        <v>0</v>
      </c>
    </row>
    <row r="130" spans="1:4" x14ac:dyDescent="0.25">
      <c r="A130" s="127">
        <v>6322.9925000000003</v>
      </c>
      <c r="B130" s="127">
        <f t="shared" ref="B130:B134" si="24">A130-$A$129</f>
        <v>6016.1360000000004</v>
      </c>
      <c r="C130" s="128"/>
      <c r="D130" s="107">
        <v>5.8806919653026965E-2</v>
      </c>
    </row>
    <row r="131" spans="1:4" x14ac:dyDescent="0.25">
      <c r="A131" s="127">
        <v>12451.850280331926</v>
      </c>
      <c r="B131" s="127">
        <f t="shared" si="24"/>
        <v>12144.993780331926</v>
      </c>
      <c r="C131" s="128"/>
      <c r="D131" s="107">
        <v>0.11798538208422409</v>
      </c>
    </row>
    <row r="132" spans="1:4" x14ac:dyDescent="0.25">
      <c r="A132" s="127">
        <v>62576.529890602207</v>
      </c>
      <c r="B132" s="127">
        <f t="shared" si="24"/>
        <v>62269.673390602205</v>
      </c>
      <c r="C132" s="128"/>
      <c r="D132" s="107">
        <v>0.58756677243660149</v>
      </c>
    </row>
    <row r="133" spans="1:4" x14ac:dyDescent="0.25">
      <c r="A133" s="127">
        <v>124212.13385977797</v>
      </c>
      <c r="B133" s="127">
        <f t="shared" si="24"/>
        <v>123905.27735977797</v>
      </c>
      <c r="C133" s="128"/>
      <c r="D133" s="107">
        <v>1.17400643778905</v>
      </c>
    </row>
    <row r="134" spans="1:4" x14ac:dyDescent="0.25">
      <c r="A134" s="127">
        <v>1252386.2322191324</v>
      </c>
      <c r="B134" s="127">
        <f t="shared" si="24"/>
        <v>1252079.3757191324</v>
      </c>
      <c r="C134" s="128"/>
      <c r="D134" s="107">
        <v>11.752152486357588</v>
      </c>
    </row>
  </sheetData>
  <mergeCells count="8">
    <mergeCell ref="AP1:AW1"/>
    <mergeCell ref="AX1:BE1"/>
    <mergeCell ref="BF1:BM1"/>
    <mergeCell ref="B1:I1"/>
    <mergeCell ref="J1:Q1"/>
    <mergeCell ref="R1:Y1"/>
    <mergeCell ref="Z1:AG1"/>
    <mergeCell ref="AH1:AO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71"/>
  <sheetViews>
    <sheetView zoomScale="85" zoomScaleNormal="85" workbookViewId="0">
      <pane xSplit="3" ySplit="2" topLeftCell="AB3" activePane="bottomRight" state="frozen"/>
      <selection pane="topRight" activeCell="D1" sqref="D1"/>
      <selection pane="bottomLeft" activeCell="A3" sqref="A3"/>
      <selection pane="bottomRight" activeCell="AO27" sqref="AO27"/>
    </sheetView>
  </sheetViews>
  <sheetFormatPr defaultRowHeight="15" x14ac:dyDescent="0.25"/>
  <cols>
    <col min="1" max="1" width="45.42578125" style="95" bestFit="1" customWidth="1"/>
    <col min="2" max="2" width="14.28515625" style="95" bestFit="1" customWidth="1"/>
    <col min="3" max="3" width="15.85546875" style="95" bestFit="1" customWidth="1"/>
    <col min="4" max="4" width="12" style="95" bestFit="1" customWidth="1"/>
    <col min="5" max="5" width="10.5703125" style="18" bestFit="1" customWidth="1"/>
    <col min="6" max="6" width="14.42578125" style="95" bestFit="1" customWidth="1"/>
    <col min="7" max="7" width="16" style="18" bestFit="1" customWidth="1"/>
    <col min="8" max="8" width="18.5703125" style="18" bestFit="1" customWidth="1"/>
    <col min="9" max="9" width="12" style="95" bestFit="1" customWidth="1"/>
    <col min="10" max="10" width="10.7109375" style="18" bestFit="1" customWidth="1"/>
    <col min="11" max="11" width="14.5703125" style="95" bestFit="1" customWidth="1"/>
    <col min="12" max="12" width="16.140625" style="18" bestFit="1" customWidth="1"/>
    <col min="13" max="13" width="18.7109375" style="18" bestFit="1" customWidth="1"/>
    <col min="14" max="14" width="12" style="95" bestFit="1" customWidth="1"/>
    <col min="15" max="15" width="10.42578125" style="18" bestFit="1" customWidth="1"/>
    <col min="16" max="16" width="14.28515625" style="95" bestFit="1" customWidth="1"/>
    <col min="17" max="17" width="15.85546875" style="18" bestFit="1" customWidth="1"/>
    <col min="18" max="18" width="18" style="18" bestFit="1" customWidth="1"/>
    <col min="19" max="19" width="12" style="95" bestFit="1" customWidth="1"/>
    <col min="20" max="20" width="10.140625" style="18" bestFit="1" customWidth="1"/>
    <col min="21" max="21" width="15" style="95" bestFit="1" customWidth="1"/>
    <col min="22" max="22" width="15.5703125" style="18" bestFit="1" customWidth="1"/>
    <col min="23" max="23" width="18.140625" style="18" bestFit="1" customWidth="1"/>
    <col min="24" max="24" width="12" style="95" bestFit="1" customWidth="1"/>
    <col min="25" max="25" width="10.42578125" style="18" bestFit="1" customWidth="1"/>
    <col min="26" max="26" width="14.28515625" style="95" bestFit="1" customWidth="1"/>
    <col min="27" max="27" width="15.85546875" style="18" bestFit="1" customWidth="1"/>
    <col min="28" max="28" width="18.42578125" style="18" bestFit="1" customWidth="1"/>
    <col min="29" max="29" width="12" style="95" bestFit="1" customWidth="1"/>
    <col min="30" max="30" width="10.5703125" style="18" bestFit="1" customWidth="1"/>
    <col min="31" max="31" width="14.42578125" style="95" bestFit="1" customWidth="1"/>
    <col min="32" max="32" width="16" style="18" bestFit="1" customWidth="1"/>
    <col min="33" max="33" width="18.5703125" style="18" bestFit="1" customWidth="1"/>
    <col min="34" max="34" width="12" style="95" bestFit="1" customWidth="1"/>
    <col min="35" max="35" width="10.7109375" style="18" bestFit="1" customWidth="1"/>
    <col min="36" max="36" width="14.5703125" style="95" bestFit="1" customWidth="1"/>
    <col min="37" max="37" width="16.140625" style="18" bestFit="1" customWidth="1"/>
    <col min="38" max="38" width="18.7109375" style="18" bestFit="1" customWidth="1"/>
    <col min="39" max="39" width="12" style="95" bestFit="1" customWidth="1"/>
    <col min="40" max="40" width="9.7109375" style="18" bestFit="1" customWidth="1"/>
    <col min="41" max="41" width="13.5703125" style="95" bestFit="1" customWidth="1"/>
    <col min="42" max="42" width="15.140625" style="18" bestFit="1" customWidth="1"/>
    <col min="43" max="43" width="17.7109375" style="18" bestFit="1" customWidth="1"/>
    <col min="44" max="16384" width="9.140625" style="95"/>
  </cols>
  <sheetData>
    <row r="1" spans="1:43" x14ac:dyDescent="0.25">
      <c r="A1" s="172" t="s">
        <v>289</v>
      </c>
      <c r="B1" s="172"/>
      <c r="C1" s="172"/>
      <c r="D1" s="172" t="s">
        <v>195</v>
      </c>
      <c r="E1" s="172"/>
      <c r="F1" s="172"/>
      <c r="G1" s="172"/>
      <c r="H1" s="172"/>
      <c r="I1" s="172" t="s">
        <v>196</v>
      </c>
      <c r="J1" s="172"/>
      <c r="K1" s="172"/>
      <c r="L1" s="172"/>
      <c r="M1" s="172"/>
      <c r="N1" s="172" t="s">
        <v>197</v>
      </c>
      <c r="O1" s="172"/>
      <c r="P1" s="172"/>
      <c r="Q1" s="172"/>
      <c r="R1" s="172"/>
      <c r="S1" s="172" t="s">
        <v>198</v>
      </c>
      <c r="T1" s="172"/>
      <c r="U1" s="172"/>
      <c r="V1" s="172"/>
      <c r="W1" s="172"/>
      <c r="X1" s="172" t="s">
        <v>199</v>
      </c>
      <c r="Y1" s="172"/>
      <c r="Z1" s="172"/>
      <c r="AA1" s="172"/>
      <c r="AB1" s="172"/>
      <c r="AC1" s="172" t="s">
        <v>200</v>
      </c>
      <c r="AD1" s="172"/>
      <c r="AE1" s="172"/>
      <c r="AF1" s="172"/>
      <c r="AG1" s="172"/>
      <c r="AH1" s="172" t="s">
        <v>201</v>
      </c>
      <c r="AI1" s="172"/>
      <c r="AJ1" s="172"/>
      <c r="AK1" s="172"/>
      <c r="AL1" s="172"/>
      <c r="AM1" s="172" t="s">
        <v>202</v>
      </c>
      <c r="AN1" s="172"/>
      <c r="AO1" s="172"/>
      <c r="AP1" s="172"/>
      <c r="AQ1" s="172"/>
    </row>
    <row r="2" spans="1:43" x14ac:dyDescent="0.25">
      <c r="A2" s="130" t="s">
        <v>144</v>
      </c>
      <c r="B2" s="130" t="s">
        <v>210</v>
      </c>
      <c r="C2" s="17" t="s">
        <v>290</v>
      </c>
      <c r="D2" s="10" t="s">
        <v>211</v>
      </c>
      <c r="E2" s="17" t="s">
        <v>291</v>
      </c>
      <c r="F2" s="10" t="s">
        <v>221</v>
      </c>
      <c r="G2" s="17" t="s">
        <v>292</v>
      </c>
      <c r="H2" s="17" t="s">
        <v>293</v>
      </c>
      <c r="I2" s="11" t="s">
        <v>212</v>
      </c>
      <c r="J2" s="16" t="s">
        <v>294</v>
      </c>
      <c r="K2" s="11" t="s">
        <v>222</v>
      </c>
      <c r="L2" s="16" t="s">
        <v>295</v>
      </c>
      <c r="M2" s="16" t="s">
        <v>296</v>
      </c>
      <c r="N2" s="11" t="s">
        <v>213</v>
      </c>
      <c r="O2" s="16" t="s">
        <v>297</v>
      </c>
      <c r="P2" s="11" t="s">
        <v>223</v>
      </c>
      <c r="Q2" s="16" t="s">
        <v>298</v>
      </c>
      <c r="R2" s="16" t="s">
        <v>299</v>
      </c>
      <c r="S2" s="11" t="s">
        <v>214</v>
      </c>
      <c r="T2" s="16" t="s">
        <v>300</v>
      </c>
      <c r="U2" s="11" t="s">
        <v>224</v>
      </c>
      <c r="V2" s="16" t="s">
        <v>301</v>
      </c>
      <c r="W2" s="16" t="s">
        <v>302</v>
      </c>
      <c r="X2" s="11" t="s">
        <v>215</v>
      </c>
      <c r="Y2" s="16" t="s">
        <v>303</v>
      </c>
      <c r="Z2" s="11" t="s">
        <v>225</v>
      </c>
      <c r="AA2" s="16" t="s">
        <v>304</v>
      </c>
      <c r="AB2" s="16" t="s">
        <v>305</v>
      </c>
      <c r="AC2" s="11" t="s">
        <v>216</v>
      </c>
      <c r="AD2" s="16" t="s">
        <v>306</v>
      </c>
      <c r="AE2" s="11" t="s">
        <v>226</v>
      </c>
      <c r="AF2" s="16" t="s">
        <v>307</v>
      </c>
      <c r="AG2" s="16" t="s">
        <v>308</v>
      </c>
      <c r="AH2" s="11" t="s">
        <v>217</v>
      </c>
      <c r="AI2" s="16" t="s">
        <v>309</v>
      </c>
      <c r="AJ2" s="11" t="s">
        <v>227</v>
      </c>
      <c r="AK2" s="16" t="s">
        <v>310</v>
      </c>
      <c r="AL2" s="16" t="s">
        <v>311</v>
      </c>
      <c r="AM2" s="131" t="s">
        <v>218</v>
      </c>
      <c r="AN2" s="133" t="s">
        <v>312</v>
      </c>
      <c r="AO2" s="131" t="s">
        <v>228</v>
      </c>
      <c r="AP2" s="133" t="s">
        <v>313</v>
      </c>
      <c r="AQ2" s="133" t="s">
        <v>314</v>
      </c>
    </row>
    <row r="3" spans="1:43" x14ac:dyDescent="0.25">
      <c r="A3" s="129" t="s">
        <v>184</v>
      </c>
      <c r="B3" s="129">
        <v>0.73159999999999936</v>
      </c>
      <c r="C3" s="132">
        <v>1.4142135623730951E-4</v>
      </c>
      <c r="D3" s="134">
        <f>Calculations!H3</f>
        <v>0.38586850564421621</v>
      </c>
      <c r="E3" s="137">
        <f>Calculations!I3</f>
        <v>3.9723837198374079E-2</v>
      </c>
      <c r="F3" s="135">
        <f t="shared" ref="F3:F34" si="0">D3*$B3</f>
        <v>0.28230139872930832</v>
      </c>
      <c r="G3" s="136">
        <f>F3*SQRT(((E3/D3)^2)+(($C3/$B3)^2))</f>
        <v>2.9062010527755869E-2</v>
      </c>
      <c r="H3" s="139">
        <f>G3^2</f>
        <v>8.4460045591539304E-4</v>
      </c>
      <c r="I3" s="134">
        <f>Calculations!P3</f>
        <v>1.0027372694079379E-3</v>
      </c>
      <c r="J3" s="137">
        <f>Calculations!Q3</f>
        <v>1.5290350550440823E-3</v>
      </c>
      <c r="K3" s="135">
        <f>I3*$B3</f>
        <v>7.3360258629884669E-4</v>
      </c>
      <c r="L3" s="136">
        <f>K3*SQRT(((J3/I3)^2)+(($C3/$B3)^2))</f>
        <v>1.1186420552586659E-3</v>
      </c>
      <c r="M3" s="139">
        <f>L3^2</f>
        <v>1.2513600477933321E-6</v>
      </c>
      <c r="N3" s="134">
        <f>Calculations!X3</f>
        <v>0.12316317081144068</v>
      </c>
      <c r="O3" s="137">
        <f>Calculations!Y3</f>
        <v>1.2625172196056503E-2</v>
      </c>
      <c r="P3" s="135">
        <f>N3*$B3</f>
        <v>9.0106175765649929E-2</v>
      </c>
      <c r="Q3" s="136">
        <f>P3*SQRT(((O3/N3)^2)+(($C3/$B3)^2))</f>
        <v>9.236592401553112E-3</v>
      </c>
      <c r="R3" s="139">
        <f>Q3^2</f>
        <v>8.5314639192428685E-5</v>
      </c>
      <c r="S3" s="134">
        <f>Calculations!AF3</f>
        <v>7.0480658187033994E-3</v>
      </c>
      <c r="T3" s="137">
        <f>Calculations!AG3</f>
        <v>1.7865860107013072E-3</v>
      </c>
      <c r="U3" s="135">
        <f>S3*$B3</f>
        <v>5.1563649529634027E-3</v>
      </c>
      <c r="V3" s="136">
        <f>U3*SQRT(((T3/S3)^2)+(($C3/$B3)^2))</f>
        <v>1.3070667054803672E-3</v>
      </c>
      <c r="W3" s="139">
        <f>V3^2</f>
        <v>1.7084233725753011E-6</v>
      </c>
      <c r="X3" s="134">
        <f>Calculations!AN3</f>
        <v>6.956786279168815E-4</v>
      </c>
      <c r="Y3" s="137">
        <f>Calculations!AO3</f>
        <v>5.2388035080454102E-4</v>
      </c>
      <c r="Z3" s="135">
        <f>X3*$B3</f>
        <v>5.089584841839901E-4</v>
      </c>
      <c r="AA3" s="136">
        <f>Z3*SQRT(((Y3/X3)^2)+(($C3/$B3)^2))</f>
        <v>3.8327087727593127E-4</v>
      </c>
      <c r="AB3" s="139">
        <f>AA3^2</f>
        <v>1.4689656536786197E-7</v>
      </c>
      <c r="AC3" s="134">
        <f>Calculations!AV3</f>
        <v>7.5919052787239141E-5</v>
      </c>
      <c r="AD3" s="137">
        <f>Calculations!AW3</f>
        <v>5.3429068288470124E-4</v>
      </c>
      <c r="AE3" s="135">
        <f>AC3*$B3</f>
        <v>5.5542379019144105E-5</v>
      </c>
      <c r="AF3" s="136">
        <f>AE3*SQRT(((AD3/AC3)^2)+(($C3/$B3)^2))</f>
        <v>3.9088706374589894E-4</v>
      </c>
      <c r="AG3" s="139">
        <f>AF3^2</f>
        <v>1.5279269660389046E-7</v>
      </c>
      <c r="AH3" s="134">
        <f>Calculations!BD3</f>
        <v>1.8599096840146181E-2</v>
      </c>
      <c r="AI3" s="137">
        <f>Calculations!BE3</f>
        <v>3.0693494462336658E-3</v>
      </c>
      <c r="AJ3" s="135">
        <v>0</v>
      </c>
      <c r="AK3" s="136">
        <f>AJ3*SQRT(((AI3/AH3)^2)+(($C3/$B3)^2))</f>
        <v>0</v>
      </c>
      <c r="AL3" s="139">
        <f>AK3^2</f>
        <v>0</v>
      </c>
      <c r="AM3" s="134">
        <f>Calculations!BL3</f>
        <v>-8.800243935531091E-5</v>
      </c>
      <c r="AN3" s="137">
        <f>Calculations!BM3</f>
        <v>-1.5915715567175654E-4</v>
      </c>
      <c r="AO3" s="135">
        <f>AM3*$B3</f>
        <v>-6.4382584632345405E-5</v>
      </c>
      <c r="AP3" s="136">
        <f>AO3*SQRT(((AN3/AM3)^2)+(($C3/$B3)^2))</f>
        <v>-1.1643937575456099E-4</v>
      </c>
      <c r="AQ3" s="139">
        <f>AP3^2</f>
        <v>1.3558128226111845E-8</v>
      </c>
    </row>
    <row r="4" spans="1:43" x14ac:dyDescent="0.25">
      <c r="A4" s="129" t="s">
        <v>190</v>
      </c>
      <c r="B4" s="129">
        <v>1.0122999999999998</v>
      </c>
      <c r="C4" s="132">
        <v>1.4142135623730951E-4</v>
      </c>
      <c r="D4" s="134">
        <f>Calculations!H4</f>
        <v>0.57001689873481887</v>
      </c>
      <c r="E4" s="137">
        <f>Calculations!I4</f>
        <v>2.5028255828605198E-2</v>
      </c>
      <c r="F4" s="135">
        <f t="shared" si="0"/>
        <v>0.57702810658925696</v>
      </c>
      <c r="G4" s="136">
        <f t="shared" ref="G4:G38" si="1">F4*SQRT(((E4/D4)^2)+(($C4/$B4)^2))</f>
        <v>2.5336231618554375E-2</v>
      </c>
      <c r="H4" s="139">
        <f t="shared" ref="H4:H38" si="2">G4^2</f>
        <v>6.4192463262903443E-4</v>
      </c>
      <c r="I4" s="134">
        <f>Calculations!P4</f>
        <v>8.2645043106971297E-4</v>
      </c>
      <c r="J4" s="137">
        <f>Calculations!Q4</f>
        <v>9.6517335549460082E-4</v>
      </c>
      <c r="K4" s="135">
        <f t="shared" ref="K4:K34" si="3">I4*$B4</f>
        <v>8.3661577137187021E-4</v>
      </c>
      <c r="L4" s="136">
        <f t="shared" ref="L4:L38" si="4">K4*SQRT(((J4/I4)^2)+(($C4/$B4)^2))</f>
        <v>9.7704499475785838E-4</v>
      </c>
      <c r="M4" s="139">
        <f t="shared" ref="M4:M38" si="5">L4^2</f>
        <v>9.5461692178138346E-7</v>
      </c>
      <c r="N4" s="134">
        <f>Calculations!X4</f>
        <v>9.1273498984629206E-2</v>
      </c>
      <c r="O4" s="137">
        <f>Calculations!Y4</f>
        <v>1.0738019114835767E-2</v>
      </c>
      <c r="P4" s="135">
        <f t="shared" ref="P4:P38" si="6">N4*$B4</f>
        <v>9.2396163022140126E-2</v>
      </c>
      <c r="Q4" s="136">
        <f t="shared" ref="Q4:Q38" si="7">P4*SQRT(((O4/N4)^2)+(($C4/$B4)^2))</f>
        <v>1.0870104413954253E-2</v>
      </c>
      <c r="R4" s="139">
        <f t="shared" ref="R4:R38" si="8">Q4^2</f>
        <v>1.1815916997026774E-4</v>
      </c>
      <c r="S4" s="134">
        <f>Calculations!AF4</f>
        <v>2.0459447677241775E-2</v>
      </c>
      <c r="T4" s="137">
        <f>Calculations!AG4</f>
        <v>1.6535945245834164E-3</v>
      </c>
      <c r="U4" s="135">
        <f t="shared" ref="U4:U38" si="9">S4*$B4</f>
        <v>2.0711098883671845E-2</v>
      </c>
      <c r="V4" s="136">
        <f t="shared" ref="V4:V38" si="10">U4*SQRT(((T4/S4)^2)+(($C4/$B4)^2))</f>
        <v>1.673936237864564E-3</v>
      </c>
      <c r="W4" s="139">
        <f t="shared" ref="W4:W38" si="11">V4^2</f>
        <v>2.8020625284361701E-6</v>
      </c>
      <c r="X4" s="134">
        <f>Calculations!AN4</f>
        <v>6.2353726062865057E-4</v>
      </c>
      <c r="Y4" s="137">
        <f>Calculations!AO4</f>
        <v>5.3602855702585841E-4</v>
      </c>
      <c r="Z4" s="135">
        <f t="shared" ref="Z4:Z38" si="12">X4*$B4</f>
        <v>6.3120676893438279E-4</v>
      </c>
      <c r="AA4" s="136">
        <f t="shared" ref="AA4:AA38" si="13">Z4*SQRT(((Y4/X4)^2)+(($C4/$B4)^2))</f>
        <v>5.4262171544246533E-4</v>
      </c>
      <c r="AB4" s="139">
        <f t="shared" ref="AB4:AB38" si="14">AA4^2</f>
        <v>2.9443832606972383E-7</v>
      </c>
      <c r="AC4" s="134">
        <f>Calculations!AV4</f>
        <v>9.4670148095796612E-5</v>
      </c>
      <c r="AD4" s="137">
        <f>Calculations!AW4</f>
        <v>2.7181434373292596E-4</v>
      </c>
      <c r="AE4" s="135">
        <f t="shared" ref="AE4:AE38" si="15">AC4*$B4</f>
        <v>9.5834590917374891E-5</v>
      </c>
      <c r="AF4" s="136">
        <f t="shared" ref="AF4:AF38" si="16">AE4*SQRT(((AD4/AC4)^2)+(($C4/$B4)^2))</f>
        <v>2.7515766048656095E-4</v>
      </c>
      <c r="AG4" s="139">
        <f t="shared" ref="AG4:AG38" si="17">AF4^2</f>
        <v>7.5711738124437543E-8</v>
      </c>
      <c r="AH4" s="134">
        <f>Calculations!BD4</f>
        <v>9.8376746625172054E-3</v>
      </c>
      <c r="AI4" s="137">
        <f>Calculations!BE4</f>
        <v>2.5399254063927144E-3</v>
      </c>
      <c r="AJ4" s="135">
        <f t="shared" ref="AJ4:AJ38" si="18">AH4*$B4</f>
        <v>9.9586780608661649E-3</v>
      </c>
      <c r="AK4" s="136">
        <f t="shared" ref="AK4:AK38" si="19">AJ4*SQRT(((AI4/AH4)^2)+(($C4/$B4)^2))</f>
        <v>2.571166865295735E-3</v>
      </c>
      <c r="AL4" s="139">
        <f t="shared" ref="AL4:AL38" si="20">AK4^2</f>
        <v>6.6108990491946964E-6</v>
      </c>
      <c r="AM4" s="134">
        <f>Calculations!BL4</f>
        <v>7.0707121003346732E-5</v>
      </c>
      <c r="AN4" s="137">
        <f>Calculations!BM4</f>
        <v>9.8561078713928774E-5</v>
      </c>
      <c r="AO4" s="135">
        <f t="shared" ref="AO4:AO38" si="21">AM4*$B4</f>
        <v>7.1576818591687877E-5</v>
      </c>
      <c r="AP4" s="136">
        <f t="shared" ref="AP4:AP38" si="22">AO4*SQRT(((AN4/AM4)^2)+(($C4/$B4)^2))</f>
        <v>9.977338048319532E-5</v>
      </c>
      <c r="AQ4" s="139">
        <f t="shared" ref="AQ4:AQ38" si="23">AP4^2</f>
        <v>9.9547274530444602E-9</v>
      </c>
    </row>
    <row r="5" spans="1:43" x14ac:dyDescent="0.25">
      <c r="A5" s="129" t="s">
        <v>112</v>
      </c>
      <c r="B5" s="129">
        <v>1.0072000000000001</v>
      </c>
      <c r="C5" s="132">
        <v>1.4142135623730951E-4</v>
      </c>
      <c r="D5" s="134">
        <f>Calculations!H5</f>
        <v>1.842899233597749</v>
      </c>
      <c r="E5" s="137">
        <f>Calculations!I5</f>
        <v>4.2046606897115021E-2</v>
      </c>
      <c r="F5" s="135">
        <f t="shared" si="0"/>
        <v>1.856168108079653</v>
      </c>
      <c r="G5" s="136">
        <f t="shared" si="1"/>
        <v>4.2350144426198041E-2</v>
      </c>
      <c r="H5" s="139">
        <f t="shared" si="2"/>
        <v>1.793534732919833E-3</v>
      </c>
      <c r="I5" s="134">
        <f>Calculations!P5</f>
        <v>0.12436203873643994</v>
      </c>
      <c r="J5" s="137">
        <f>Calculations!Q5</f>
        <v>4.1884792223547893E-3</v>
      </c>
      <c r="K5" s="135">
        <f t="shared" si="3"/>
        <v>0.12525744541534231</v>
      </c>
      <c r="L5" s="136">
        <f t="shared" si="4"/>
        <v>4.2186729335353841E-3</v>
      </c>
      <c r="M5" s="139">
        <f t="shared" si="5"/>
        <v>1.7797201320144043E-5</v>
      </c>
      <c r="N5" s="134">
        <f>Calculations!X5</f>
        <v>0.21662707068114664</v>
      </c>
      <c r="O5" s="137">
        <f>Calculations!Y5</f>
        <v>1.4506939941628893E-2</v>
      </c>
      <c r="P5" s="135">
        <f t="shared" si="6"/>
        <v>0.21818678559005092</v>
      </c>
      <c r="Q5" s="136">
        <f t="shared" si="7"/>
        <v>1.4611422026095836E-2</v>
      </c>
      <c r="R5" s="139">
        <f t="shared" si="8"/>
        <v>2.1349365362467856E-4</v>
      </c>
      <c r="S5" s="134">
        <f>Calculations!AF5</f>
        <v>1.0328723403806384E-2</v>
      </c>
      <c r="T5" s="137">
        <f>Calculations!AG5</f>
        <v>1.9832299742979526E-3</v>
      </c>
      <c r="U5" s="135">
        <f t="shared" si="9"/>
        <v>1.040309021231379E-2</v>
      </c>
      <c r="V5" s="136">
        <f t="shared" si="10"/>
        <v>1.9975097641905947E-3</v>
      </c>
      <c r="W5" s="139">
        <f t="shared" si="11"/>
        <v>3.990045258036765E-6</v>
      </c>
      <c r="X5" s="134">
        <f>Calculations!AN5</f>
        <v>6.6928300667436685E-2</v>
      </c>
      <c r="Y5" s="137">
        <f>Calculations!AO5</f>
        <v>2.5510649245547093E-3</v>
      </c>
      <c r="Z5" s="135">
        <f t="shared" si="12"/>
        <v>6.741018443224224E-2</v>
      </c>
      <c r="AA5" s="136">
        <f t="shared" si="13"/>
        <v>2.5694500253633182E-3</v>
      </c>
      <c r="AB5" s="139">
        <f t="shared" si="14"/>
        <v>6.6020734328395571E-6</v>
      </c>
      <c r="AC5" s="134">
        <f>Calculations!AV5</f>
        <v>0.13201186774488549</v>
      </c>
      <c r="AD5" s="137">
        <f>Calculations!AW5</f>
        <v>3.3121214047072151E-3</v>
      </c>
      <c r="AE5" s="135">
        <f t="shared" si="15"/>
        <v>0.13296235319264868</v>
      </c>
      <c r="AF5" s="136">
        <f t="shared" si="16"/>
        <v>3.3360209185105474E-3</v>
      </c>
      <c r="AG5" s="139">
        <f t="shared" si="17"/>
        <v>1.1129035568739956E-5</v>
      </c>
      <c r="AH5" s="134">
        <f>Calculations!BD5</f>
        <v>8.8532018508428317E-3</v>
      </c>
      <c r="AI5" s="137">
        <f>Calculations!BE5</f>
        <v>2.619089461872968E-3</v>
      </c>
      <c r="AJ5" s="135">
        <f t="shared" si="18"/>
        <v>8.9169449041689008E-3</v>
      </c>
      <c r="AK5" s="136">
        <f t="shared" si="19"/>
        <v>2.6379472031203494E-3</v>
      </c>
      <c r="AL5" s="139">
        <f t="shared" si="20"/>
        <v>6.9587654464504737E-6</v>
      </c>
      <c r="AM5" s="134">
        <f>Calculations!BL5</f>
        <v>1.0934447764983391E-2</v>
      </c>
      <c r="AN5" s="137">
        <f>Calculations!BM5</f>
        <v>5.9709133091482723E-4</v>
      </c>
      <c r="AO5" s="135">
        <f t="shared" si="21"/>
        <v>1.1013175788891272E-2</v>
      </c>
      <c r="AP5" s="136">
        <f t="shared" si="22"/>
        <v>6.0139237658955161E-4</v>
      </c>
      <c r="AQ5" s="139">
        <f t="shared" si="23"/>
        <v>3.6167279062002906E-7</v>
      </c>
    </row>
    <row r="6" spans="1:43" x14ac:dyDescent="0.25">
      <c r="A6" s="129" t="s">
        <v>18</v>
      </c>
      <c r="B6" s="129">
        <v>1.0115999999999996</v>
      </c>
      <c r="C6" s="132">
        <v>1.4142135623730951E-4</v>
      </c>
      <c r="D6" s="134">
        <f>Calculations!H6</f>
        <v>37.618320188692188</v>
      </c>
      <c r="E6" s="137">
        <f>Calculations!I6</f>
        <v>0.43319802498819654</v>
      </c>
      <c r="F6" s="135">
        <f t="shared" si="0"/>
        <v>38.054692702881006</v>
      </c>
      <c r="G6" s="136">
        <f t="shared" si="1"/>
        <v>0.4382554135251705</v>
      </c>
      <c r="H6" s="139">
        <f t="shared" si="2"/>
        <v>0.1920678074841182</v>
      </c>
      <c r="I6" s="134">
        <f>Calculations!P6</f>
        <v>3.3582535617826212</v>
      </c>
      <c r="J6" s="137">
        <f>Calculations!Q6</f>
        <v>3.9667427041753828E-2</v>
      </c>
      <c r="K6" s="135">
        <f t="shared" si="3"/>
        <v>3.3972093030992982</v>
      </c>
      <c r="L6" s="136">
        <f t="shared" si="4"/>
        <v>4.0130379600427181E-2</v>
      </c>
      <c r="M6" s="139">
        <f t="shared" si="5"/>
        <v>1.6104473668743821E-3</v>
      </c>
      <c r="N6" s="134">
        <f>Calculations!X6</f>
        <v>3.405784723665076</v>
      </c>
      <c r="O6" s="137">
        <f>Calculations!Y6</f>
        <v>6.2305035139125477E-2</v>
      </c>
      <c r="P6" s="135">
        <f t="shared" si="6"/>
        <v>3.4452918264595898</v>
      </c>
      <c r="Q6" s="136">
        <f t="shared" si="7"/>
        <v>6.3029613878324939E-2</v>
      </c>
      <c r="R6" s="139">
        <f t="shared" si="8"/>
        <v>3.9727322256507321E-3</v>
      </c>
      <c r="S6" s="134">
        <f>Calculations!AF6</f>
        <v>1.9398234631980895E-2</v>
      </c>
      <c r="T6" s="137">
        <f>Calculations!AG6</f>
        <v>1.6572606754058487E-3</v>
      </c>
      <c r="U6" s="135">
        <f t="shared" si="9"/>
        <v>1.9623254153711866E-2</v>
      </c>
      <c r="V6" s="136">
        <f t="shared" si="10"/>
        <v>1.6764871437657234E-3</v>
      </c>
      <c r="W6" s="139">
        <f t="shared" si="11"/>
        <v>2.8106091432117536E-6</v>
      </c>
      <c r="X6" s="134">
        <f>Calculations!AN6</f>
        <v>2.7852460817979257</v>
      </c>
      <c r="Y6" s="137">
        <f>Calculations!AO6</f>
        <v>3.0526982949643976E-2</v>
      </c>
      <c r="Z6" s="135">
        <f t="shared" si="12"/>
        <v>2.8175549363467804</v>
      </c>
      <c r="AA6" s="136">
        <f t="shared" si="13"/>
        <v>3.0883607935322212E-2</v>
      </c>
      <c r="AB6" s="139">
        <f t="shared" si="14"/>
        <v>9.537972391026971E-4</v>
      </c>
      <c r="AC6" s="134">
        <f>Calculations!AV6</f>
        <v>3.2819701415156297</v>
      </c>
      <c r="AD6" s="137">
        <f>Calculations!AW6</f>
        <v>4.677584338798213E-2</v>
      </c>
      <c r="AE6" s="135">
        <f t="shared" si="15"/>
        <v>3.3200409951572096</v>
      </c>
      <c r="AF6" s="136">
        <f t="shared" si="16"/>
        <v>4.7320719465305118E-2</v>
      </c>
      <c r="AG6" s="139">
        <f t="shared" si="17"/>
        <v>2.2392504907141069E-3</v>
      </c>
      <c r="AH6" s="134">
        <f>Calculations!BD6</f>
        <v>8.966904884533819E-2</v>
      </c>
      <c r="AI6" s="137">
        <f>Calculations!BE6</f>
        <v>8.7800051423145686E-3</v>
      </c>
      <c r="AJ6" s="135">
        <f t="shared" si="18"/>
        <v>9.070920981194408E-2</v>
      </c>
      <c r="AK6" s="136">
        <f t="shared" si="19"/>
        <v>8.8818622547318146E-3</v>
      </c>
      <c r="AL6" s="139">
        <f t="shared" si="20"/>
        <v>7.8887477112029713E-5</v>
      </c>
      <c r="AM6" s="134">
        <f>Calculations!BL6</f>
        <v>0.7054934420023663</v>
      </c>
      <c r="AN6" s="137">
        <f>Calculations!BM6</f>
        <v>9.1015037170636068E-3</v>
      </c>
      <c r="AO6" s="135">
        <f t="shared" si="21"/>
        <v>0.71367716592959352</v>
      </c>
      <c r="AP6" s="136">
        <f t="shared" si="22"/>
        <v>9.2076217293123007E-3</v>
      </c>
      <c r="AQ6" s="139">
        <f t="shared" si="23"/>
        <v>8.4780297910104041E-5</v>
      </c>
    </row>
    <row r="7" spans="1:43" x14ac:dyDescent="0.25">
      <c r="A7" s="129" t="s">
        <v>83</v>
      </c>
      <c r="B7" s="129">
        <v>1.1982999999999997</v>
      </c>
      <c r="C7" s="132">
        <v>1.4142135623730951E-4</v>
      </c>
      <c r="D7" s="134">
        <f>Calculations!H7</f>
        <v>80.199692260774611</v>
      </c>
      <c r="E7" s="137">
        <f>Calculations!I7</f>
        <v>0.50650270172049017</v>
      </c>
      <c r="F7" s="135">
        <f t="shared" si="0"/>
        <v>96.103291236086193</v>
      </c>
      <c r="G7" s="136">
        <f t="shared" si="1"/>
        <v>0.60704815191684924</v>
      </c>
      <c r="H7" s="139">
        <f t="shared" si="2"/>
        <v>0.3685074587456621</v>
      </c>
      <c r="I7" s="134">
        <f>Calculations!P7</f>
        <v>7.6770796394027654</v>
      </c>
      <c r="J7" s="137">
        <f>Calculations!Q7</f>
        <v>7.0452845212874052E-2</v>
      </c>
      <c r="K7" s="135">
        <f t="shared" si="3"/>
        <v>9.1994445318963312</v>
      </c>
      <c r="L7" s="136">
        <f t="shared" si="4"/>
        <v>8.4430625296463377E-2</v>
      </c>
      <c r="M7" s="139">
        <f t="shared" si="5"/>
        <v>7.1285304879518015E-3</v>
      </c>
      <c r="N7" s="134">
        <f>Calculations!X7</f>
        <v>7.5212029022333802</v>
      </c>
      <c r="O7" s="137">
        <f>Calculations!Y7</f>
        <v>0.10907373107937061</v>
      </c>
      <c r="P7" s="135">
        <f t="shared" si="6"/>
        <v>9.0126574377462578</v>
      </c>
      <c r="Q7" s="136">
        <f t="shared" si="7"/>
        <v>0.13070737989699074</v>
      </c>
      <c r="R7" s="139">
        <f t="shared" si="8"/>
        <v>1.7084419159536259E-2</v>
      </c>
      <c r="S7" s="134">
        <f>Calculations!AF7</f>
        <v>2.172741164051167E-2</v>
      </c>
      <c r="T7" s="137">
        <f>Calculations!AG7</f>
        <v>2.3778681802078113E-3</v>
      </c>
      <c r="U7" s="135">
        <f t="shared" si="9"/>
        <v>2.6035957368825129E-2</v>
      </c>
      <c r="V7" s="136">
        <f t="shared" si="10"/>
        <v>2.8494010971141718E-3</v>
      </c>
      <c r="W7" s="139">
        <f t="shared" si="11"/>
        <v>8.1190866122354464E-6</v>
      </c>
      <c r="X7" s="134">
        <f>Calculations!AN7</f>
        <v>7.0158390395473447</v>
      </c>
      <c r="Y7" s="137">
        <f>Calculations!AO7</f>
        <v>5.1916754675090764E-2</v>
      </c>
      <c r="Z7" s="135">
        <f t="shared" si="12"/>
        <v>8.407079921089581</v>
      </c>
      <c r="AA7" s="136">
        <f t="shared" si="13"/>
        <v>6.2219758621533221E-2</v>
      </c>
      <c r="AB7" s="139">
        <f t="shared" si="14"/>
        <v>3.8712983629218575E-3</v>
      </c>
      <c r="AC7" s="134">
        <f>Calculations!AV7</f>
        <v>7.2679031303328427</v>
      </c>
      <c r="AD7" s="137">
        <f>Calculations!AW7</f>
        <v>5.4467617011784139E-2</v>
      </c>
      <c r="AE7" s="135">
        <f t="shared" si="15"/>
        <v>8.7091283210778432</v>
      </c>
      <c r="AF7" s="136">
        <f t="shared" si="16"/>
        <v>6.5276638052704949E-2</v>
      </c>
      <c r="AG7" s="139">
        <f t="shared" si="17"/>
        <v>4.2610394754638474E-3</v>
      </c>
      <c r="AH7" s="134">
        <f>Calculations!BD7</f>
        <v>2.9547082245539543E-3</v>
      </c>
      <c r="AI7" s="137">
        <f>Calculations!BE7</f>
        <v>1.6708113865249049E-3</v>
      </c>
      <c r="AJ7" s="135">
        <f t="shared" si="18"/>
        <v>3.5406268654830024E-3</v>
      </c>
      <c r="AK7" s="136">
        <f t="shared" si="19"/>
        <v>2.0021333280777851E-3</v>
      </c>
      <c r="AL7" s="139">
        <f t="shared" si="20"/>
        <v>4.008537863399828E-6</v>
      </c>
      <c r="AM7" s="134">
        <f>Calculations!BL7</f>
        <v>3.0365766434531554</v>
      </c>
      <c r="AN7" s="137">
        <f>Calculations!BM7</f>
        <v>3.2290905118690004E-2</v>
      </c>
      <c r="AO7" s="135">
        <f t="shared" si="21"/>
        <v>3.6387297918499151</v>
      </c>
      <c r="AP7" s="136">
        <f t="shared" si="22"/>
        <v>3.8696574523077731E-2</v>
      </c>
      <c r="AQ7" s="139">
        <f t="shared" si="23"/>
        <v>1.4974248798201085E-3</v>
      </c>
    </row>
    <row r="8" spans="1:43" x14ac:dyDescent="0.25">
      <c r="A8" s="129" t="s">
        <v>41</v>
      </c>
      <c r="B8" s="129">
        <v>1.2838000000000003</v>
      </c>
      <c r="C8" s="132">
        <v>1.4142135623730951E-4</v>
      </c>
      <c r="D8" s="134">
        <f>Calculations!H8</f>
        <v>94.360333635017398</v>
      </c>
      <c r="E8" s="137">
        <f>Calculations!I8</f>
        <v>0.79350254483266469</v>
      </c>
      <c r="F8" s="135">
        <f t="shared" si="0"/>
        <v>121.13979632063536</v>
      </c>
      <c r="G8" s="136">
        <f t="shared" si="1"/>
        <v>1.0187859676956583</v>
      </c>
      <c r="H8" s="139">
        <f t="shared" si="2"/>
        <v>1.037924847973579</v>
      </c>
      <c r="I8" s="134">
        <f>Calculations!P8</f>
        <v>8.9936134029880783</v>
      </c>
      <c r="J8" s="137">
        <f>Calculations!Q8</f>
        <v>6.9852891417562499E-2</v>
      </c>
      <c r="K8" s="135">
        <f t="shared" si="3"/>
        <v>11.546000886756097</v>
      </c>
      <c r="L8" s="136">
        <f t="shared" si="4"/>
        <v>8.9686161135728304E-2</v>
      </c>
      <c r="M8" s="139">
        <f t="shared" si="5"/>
        <v>8.0436074992638225E-3</v>
      </c>
      <c r="N8" s="134">
        <f>Calculations!X8</f>
        <v>8.7859055156360952</v>
      </c>
      <c r="O8" s="137">
        <f>Calculations!Y8</f>
        <v>0.10866183033049211</v>
      </c>
      <c r="P8" s="135">
        <f t="shared" si="6"/>
        <v>11.279345500973621</v>
      </c>
      <c r="Q8" s="136">
        <f t="shared" si="7"/>
        <v>0.13950559115268346</v>
      </c>
      <c r="R8" s="139">
        <f t="shared" si="8"/>
        <v>1.9461809962859674E-2</v>
      </c>
      <c r="S8" s="134">
        <f>Calculations!AF8</f>
        <v>2.8809039752412814E-2</v>
      </c>
      <c r="T8" s="137">
        <f>Calculations!AG8</f>
        <v>2.0382129141972554E-3</v>
      </c>
      <c r="U8" s="135">
        <f t="shared" si="9"/>
        <v>3.6985045234147577E-2</v>
      </c>
      <c r="V8" s="136">
        <f t="shared" si="10"/>
        <v>2.6166609110799405E-3</v>
      </c>
      <c r="W8" s="139">
        <f t="shared" si="11"/>
        <v>6.8469143235737039E-6</v>
      </c>
      <c r="X8" s="134">
        <f>Calculations!AN8</f>
        <v>8.1173726306572149</v>
      </c>
      <c r="Y8" s="137">
        <f>Calculations!AO8</f>
        <v>0.11655054463466991</v>
      </c>
      <c r="Z8" s="135">
        <f t="shared" si="12"/>
        <v>10.421082983237735</v>
      </c>
      <c r="AA8" s="136">
        <f t="shared" si="13"/>
        <v>0.14963199285302509</v>
      </c>
      <c r="AB8" s="139">
        <f t="shared" si="14"/>
        <v>2.2389733285167749E-2</v>
      </c>
      <c r="AC8" s="134">
        <f>Calculations!AV8</f>
        <v>8.4092630828042072</v>
      </c>
      <c r="AD8" s="137">
        <f>Calculations!AW8</f>
        <v>7.1987357101108734E-2</v>
      </c>
      <c r="AE8" s="135">
        <f t="shared" si="15"/>
        <v>10.795811945704044</v>
      </c>
      <c r="AF8" s="136">
        <f t="shared" si="16"/>
        <v>9.2425020506197567E-2</v>
      </c>
      <c r="AG8" s="139">
        <f t="shared" si="17"/>
        <v>8.5423844155710412E-3</v>
      </c>
      <c r="AH8" s="134">
        <f>Calculations!BD8</f>
        <v>5.2050587877600016E-3</v>
      </c>
      <c r="AI8" s="137">
        <f>Calculations!BE8</f>
        <v>2.4205985398710389E-3</v>
      </c>
      <c r="AJ8" s="135">
        <f t="shared" si="18"/>
        <v>6.6822544717262912E-3</v>
      </c>
      <c r="AK8" s="136">
        <f t="shared" si="19"/>
        <v>3.1075644926693048E-3</v>
      </c>
      <c r="AL8" s="139">
        <f t="shared" si="20"/>
        <v>9.656957076099034E-6</v>
      </c>
      <c r="AM8" s="134">
        <f>Calculations!BL8</f>
        <v>4.9699211141412842</v>
      </c>
      <c r="AN8" s="137">
        <f>Calculations!BM8</f>
        <v>5.3295345481730226E-2</v>
      </c>
      <c r="AO8" s="135">
        <f t="shared" si="21"/>
        <v>6.3803847263345821</v>
      </c>
      <c r="AP8" s="136">
        <f t="shared" si="22"/>
        <v>6.842417447690255E-2</v>
      </c>
      <c r="AQ8" s="139">
        <f t="shared" si="23"/>
        <v>4.6818676528456024E-3</v>
      </c>
    </row>
    <row r="9" spans="1:43" x14ac:dyDescent="0.25">
      <c r="A9" s="129" t="s">
        <v>163</v>
      </c>
      <c r="B9" s="129">
        <v>0.99029999999999951</v>
      </c>
      <c r="C9" s="132">
        <v>1.4142135623730951E-4</v>
      </c>
      <c r="D9" s="134">
        <f>Calculations!H9</f>
        <v>93.074350092514464</v>
      </c>
      <c r="E9" s="137">
        <f>Calculations!I9</f>
        <v>1.6041276709608236</v>
      </c>
      <c r="F9" s="135">
        <f t="shared" si="0"/>
        <v>92.171528896617033</v>
      </c>
      <c r="G9" s="136">
        <f t="shared" si="1"/>
        <v>1.5886221639793292</v>
      </c>
      <c r="H9" s="139">
        <f t="shared" si="2"/>
        <v>2.5237203798863668</v>
      </c>
      <c r="I9" s="134">
        <f>Calculations!P9</f>
        <v>8.8762991112344221</v>
      </c>
      <c r="J9" s="137">
        <f>Calculations!Q9</f>
        <v>0.14946233130408471</v>
      </c>
      <c r="K9" s="135">
        <f t="shared" si="3"/>
        <v>8.7901990098554439</v>
      </c>
      <c r="L9" s="136">
        <f t="shared" si="4"/>
        <v>0.14801786970331132</v>
      </c>
      <c r="M9" s="139">
        <f t="shared" si="5"/>
        <v>2.1909289751506449E-2</v>
      </c>
      <c r="N9" s="134">
        <f>Calculations!X9</f>
        <v>8.7077285181036537</v>
      </c>
      <c r="O9" s="137">
        <f>Calculations!Y9</f>
        <v>0.14994133396201711</v>
      </c>
      <c r="P9" s="135">
        <f t="shared" si="6"/>
        <v>8.6232635514780434</v>
      </c>
      <c r="Q9" s="136">
        <f t="shared" si="7"/>
        <v>0.14849200941450552</v>
      </c>
      <c r="R9" s="139">
        <f t="shared" si="8"/>
        <v>2.2049876859957598E-2</v>
      </c>
      <c r="S9" s="134">
        <f>Calculations!AF9</f>
        <v>8.7098565439114373E-2</v>
      </c>
      <c r="T9" s="137">
        <f>Calculations!AG9</f>
        <v>3.3199567839111372E-3</v>
      </c>
      <c r="U9" s="135">
        <f t="shared" si="9"/>
        <v>8.6253709354354918E-2</v>
      </c>
      <c r="V9" s="136">
        <f t="shared" si="10"/>
        <v>3.2877762770212428E-3</v>
      </c>
      <c r="W9" s="139">
        <f t="shared" si="11"/>
        <v>1.0809472847743664E-5</v>
      </c>
      <c r="X9" s="134">
        <f>Calculations!AN9</f>
        <v>8.0861598162097863</v>
      </c>
      <c r="Y9" s="137">
        <f>Calculations!AO9</f>
        <v>0.14082853275893464</v>
      </c>
      <c r="Z9" s="135">
        <f t="shared" si="12"/>
        <v>8.0077240659925479</v>
      </c>
      <c r="AA9" s="136">
        <f t="shared" si="13"/>
        <v>0.13946718433989902</v>
      </c>
      <c r="AB9" s="139">
        <f t="shared" si="14"/>
        <v>1.9451095507699374E-2</v>
      </c>
      <c r="AC9" s="134">
        <f>Calculations!AV9</f>
        <v>8.5087938733910917</v>
      </c>
      <c r="AD9" s="137">
        <f>Calculations!AW9</f>
        <v>0.15177026321388834</v>
      </c>
      <c r="AE9" s="135">
        <f t="shared" si="15"/>
        <v>8.4262585728191937</v>
      </c>
      <c r="AF9" s="136">
        <f t="shared" si="16"/>
        <v>0.1503029086488876</v>
      </c>
      <c r="AG9" s="139">
        <f t="shared" si="17"/>
        <v>2.259096434831585E-2</v>
      </c>
      <c r="AH9" s="134">
        <f>Calculations!BD9</f>
        <v>1.0980445195795024E-2</v>
      </c>
      <c r="AI9" s="137">
        <f>Calculations!BE9</f>
        <v>2.8152241157987762E-3</v>
      </c>
      <c r="AJ9" s="135">
        <f t="shared" si="18"/>
        <v>1.0873934877395807E-2</v>
      </c>
      <c r="AK9" s="136">
        <f t="shared" si="19"/>
        <v>2.787916874349634E-3</v>
      </c>
      <c r="AL9" s="139">
        <f t="shared" si="20"/>
        <v>7.7724804982834324E-6</v>
      </c>
      <c r="AM9" s="134">
        <f>Calculations!BL9</f>
        <v>6.7929749559882335</v>
      </c>
      <c r="AN9" s="137">
        <f>Calculations!BM9</f>
        <v>0.11969496828945955</v>
      </c>
      <c r="AO9" s="135">
        <f t="shared" si="21"/>
        <v>6.727083098915144</v>
      </c>
      <c r="AP9" s="136">
        <f t="shared" si="22"/>
        <v>0.1185378199699329</v>
      </c>
      <c r="AQ9" s="139">
        <f t="shared" si="23"/>
        <v>1.4051214763224223E-2</v>
      </c>
    </row>
    <row r="10" spans="1:43" x14ac:dyDescent="0.25">
      <c r="A10" s="129" t="s">
        <v>122</v>
      </c>
      <c r="B10" s="129">
        <v>1.0393999999999997</v>
      </c>
      <c r="C10" s="132">
        <v>1.4142135623730951E-4</v>
      </c>
      <c r="D10" s="134">
        <f>Calculations!H10</f>
        <v>83.872680160544576</v>
      </c>
      <c r="E10" s="137">
        <f>Calculations!I10</f>
        <v>0.58039909135772483</v>
      </c>
      <c r="F10" s="135">
        <f t="shared" si="0"/>
        <v>87.177263758869998</v>
      </c>
      <c r="G10" s="136">
        <f t="shared" si="1"/>
        <v>0.60338341316454325</v>
      </c>
      <c r="H10" s="139">
        <f t="shared" si="2"/>
        <v>0.3640715432820939</v>
      </c>
      <c r="I10" s="134">
        <f>Calculations!P10</f>
        <v>7.9773052961610622</v>
      </c>
      <c r="J10" s="137">
        <f>Calculations!Q10</f>
        <v>5.5856211295619566E-2</v>
      </c>
      <c r="K10" s="135">
        <f t="shared" si="3"/>
        <v>8.2916111248298048</v>
      </c>
      <c r="L10" s="136">
        <f t="shared" si="4"/>
        <v>5.8067906189584621E-2</v>
      </c>
      <c r="M10" s="139">
        <f t="shared" si="5"/>
        <v>3.3718817292424002E-3</v>
      </c>
      <c r="N10" s="134">
        <f>Calculations!X10</f>
        <v>7.8697698175488275</v>
      </c>
      <c r="O10" s="137">
        <f>Calculations!Y10</f>
        <v>7.7773045048107017E-2</v>
      </c>
      <c r="P10" s="135">
        <f t="shared" si="6"/>
        <v>8.1798387483602486</v>
      </c>
      <c r="Q10" s="136">
        <f t="shared" si="7"/>
        <v>8.0844964132420385E-2</v>
      </c>
      <c r="R10" s="139">
        <f t="shared" si="8"/>
        <v>6.5359082255723386E-3</v>
      </c>
      <c r="S10" s="134">
        <f>Calculations!AF10</f>
        <v>0.19730106826148286</v>
      </c>
      <c r="T10" s="137">
        <f>Calculations!AG10</f>
        <v>6.5160457831202941E-3</v>
      </c>
      <c r="U10" s="135">
        <f t="shared" si="9"/>
        <v>0.20507473035098522</v>
      </c>
      <c r="V10" s="136">
        <f t="shared" si="10"/>
        <v>6.7728354634589358E-3</v>
      </c>
      <c r="W10" s="139">
        <f t="shared" si="11"/>
        <v>4.5871300215087018E-5</v>
      </c>
      <c r="X10" s="134">
        <f>Calculations!AN10</f>
        <v>7.4330607123008408</v>
      </c>
      <c r="Y10" s="137">
        <f>Calculations!AO10</f>
        <v>6.2288437138352651E-2</v>
      </c>
      <c r="Z10" s="135">
        <f t="shared" si="12"/>
        <v>7.7259233043654909</v>
      </c>
      <c r="AA10" s="136">
        <f t="shared" si="13"/>
        <v>6.475113485334158E-2</v>
      </c>
      <c r="AB10" s="139">
        <f t="shared" si="14"/>
        <v>4.1927094647956267E-3</v>
      </c>
      <c r="AC10" s="134">
        <f>Calculations!AV10</f>
        <v>7.5171863269042873</v>
      </c>
      <c r="AD10" s="137">
        <f>Calculations!AW10</f>
        <v>8.1589843260625322E-2</v>
      </c>
      <c r="AE10" s="135">
        <f t="shared" si="15"/>
        <v>7.8133634681843134</v>
      </c>
      <c r="AF10" s="136">
        <f t="shared" si="16"/>
        <v>8.4811146160958417E-2</v>
      </c>
      <c r="AG10" s="139">
        <f t="shared" si="17"/>
        <v>7.1929305131354518E-3</v>
      </c>
      <c r="AH10" s="134">
        <f>Calculations!BD10</f>
        <v>6.4141372928413617E-3</v>
      </c>
      <c r="AI10" s="137">
        <f>Calculations!BE10</f>
        <v>1.935757169974369E-3</v>
      </c>
      <c r="AJ10" s="135">
        <f t="shared" si="18"/>
        <v>6.6668543021793092E-3</v>
      </c>
      <c r="AK10" s="136">
        <f t="shared" si="19"/>
        <v>2.012026206947618E-3</v>
      </c>
      <c r="AL10" s="139">
        <f t="shared" si="20"/>
        <v>4.0482494574440187E-6</v>
      </c>
      <c r="AM10" s="134">
        <f>Calculations!BL10</f>
        <v>7.6143717932853656</v>
      </c>
      <c r="AN10" s="137">
        <f>Calculations!BM10</f>
        <v>5.7128778841185425E-2</v>
      </c>
      <c r="AO10" s="135">
        <f t="shared" si="21"/>
        <v>7.9143780419408065</v>
      </c>
      <c r="AP10" s="136">
        <f t="shared" si="22"/>
        <v>5.9389415986335174E-2</v>
      </c>
      <c r="AQ10" s="139">
        <f t="shared" si="23"/>
        <v>3.527102731197964E-3</v>
      </c>
    </row>
    <row r="11" spans="1:43" x14ac:dyDescent="0.25">
      <c r="A11" s="129" t="s">
        <v>36</v>
      </c>
      <c r="B11" s="129">
        <v>0.96530000000000005</v>
      </c>
      <c r="C11" s="132">
        <v>1.4142135623730951E-4</v>
      </c>
      <c r="D11" s="134">
        <f>Calculations!H11</f>
        <v>33.054885963465637</v>
      </c>
      <c r="E11" s="137">
        <f>Calculations!I11</f>
        <v>0.67068390143473777</v>
      </c>
      <c r="F11" s="135">
        <f t="shared" si="0"/>
        <v>31.907881420533382</v>
      </c>
      <c r="G11" s="136">
        <f t="shared" si="1"/>
        <v>0.64742804667518361</v>
      </c>
      <c r="H11" s="139">
        <f t="shared" si="2"/>
        <v>0.41916307562164373</v>
      </c>
      <c r="I11" s="134">
        <f>Calculations!P11</f>
        <v>3.2520939776826383</v>
      </c>
      <c r="J11" s="137">
        <f>Calculations!Q11</f>
        <v>6.3481745513778415E-2</v>
      </c>
      <c r="K11" s="135">
        <f t="shared" si="3"/>
        <v>3.1392463166570508</v>
      </c>
      <c r="L11" s="136">
        <f t="shared" si="4"/>
        <v>6.1280654817681107E-2</v>
      </c>
      <c r="M11" s="139">
        <f t="shared" si="5"/>
        <v>3.7553186548837827E-3</v>
      </c>
      <c r="N11" s="134">
        <f>Calculations!X11</f>
        <v>3.2853146893861278</v>
      </c>
      <c r="O11" s="137">
        <f>Calculations!Y11</f>
        <v>7.0300842187222115E-2</v>
      </c>
      <c r="P11" s="135">
        <f t="shared" si="6"/>
        <v>3.1713142696644292</v>
      </c>
      <c r="Q11" s="136">
        <f t="shared" si="7"/>
        <v>6.7862993435325356E-2</v>
      </c>
      <c r="R11" s="139">
        <f t="shared" si="8"/>
        <v>4.6053858780030123E-3</v>
      </c>
      <c r="S11" s="134">
        <f>Calculations!AF11</f>
        <v>0.34871922151490903</v>
      </c>
      <c r="T11" s="137">
        <f>Calculations!AG11</f>
        <v>1.0065517029555765E-2</v>
      </c>
      <c r="U11" s="135">
        <f t="shared" si="9"/>
        <v>0.33661866452834172</v>
      </c>
      <c r="V11" s="136">
        <f t="shared" si="10"/>
        <v>9.7163687443152427E-3</v>
      </c>
      <c r="W11" s="139">
        <f t="shared" si="11"/>
        <v>9.440782157550616E-5</v>
      </c>
      <c r="X11" s="134">
        <f>Calculations!AN11</f>
        <v>2.9534867194422683</v>
      </c>
      <c r="Y11" s="137">
        <f>Calculations!AO11</f>
        <v>5.8682968627747453E-2</v>
      </c>
      <c r="Z11" s="135">
        <f t="shared" si="12"/>
        <v>2.8510007302776219</v>
      </c>
      <c r="AA11" s="136">
        <f t="shared" si="13"/>
        <v>5.664820950658199E-2</v>
      </c>
      <c r="AB11" s="139">
        <f t="shared" si="14"/>
        <v>3.209019640301606E-3</v>
      </c>
      <c r="AC11" s="134">
        <f>Calculations!AV11</f>
        <v>2.9894437329412389</v>
      </c>
      <c r="AD11" s="137">
        <f>Calculations!AW11</f>
        <v>6.0269058130533133E-2</v>
      </c>
      <c r="AE11" s="135">
        <f t="shared" si="15"/>
        <v>2.8857100354081782</v>
      </c>
      <c r="AF11" s="136">
        <f t="shared" si="16"/>
        <v>5.8179257909279233E-2</v>
      </c>
      <c r="AG11" s="139">
        <f t="shared" si="17"/>
        <v>3.3848260508744302E-3</v>
      </c>
      <c r="AH11" s="134">
        <f>Calculations!BD11</f>
        <v>1.2731315627946197E-2</v>
      </c>
      <c r="AI11" s="137">
        <f>Calculations!BE11</f>
        <v>2.217927412279168E-3</v>
      </c>
      <c r="AJ11" s="135">
        <f t="shared" si="18"/>
        <v>1.2289538975656464E-2</v>
      </c>
      <c r="AK11" s="136">
        <f t="shared" si="19"/>
        <v>2.1409660881445136E-3</v>
      </c>
      <c r="AL11" s="139">
        <f t="shared" si="20"/>
        <v>4.5837357905848215E-6</v>
      </c>
      <c r="AM11" s="134">
        <f>Calculations!BL11</f>
        <v>6.9358641938299881</v>
      </c>
      <c r="AN11" s="137">
        <f>Calculations!BM11</f>
        <v>0.13323589481276307</v>
      </c>
      <c r="AO11" s="135">
        <f t="shared" si="21"/>
        <v>6.6951897063040882</v>
      </c>
      <c r="AP11" s="136">
        <f t="shared" si="22"/>
        <v>0.12861634960461962</v>
      </c>
      <c r="AQ11" s="139">
        <f t="shared" si="23"/>
        <v>1.6542165385617737E-2</v>
      </c>
    </row>
    <row r="12" spans="1:43" x14ac:dyDescent="0.25">
      <c r="A12" s="129" t="s">
        <v>94</v>
      </c>
      <c r="B12" s="129">
        <v>1.0207000000000006</v>
      </c>
      <c r="C12" s="132">
        <v>1.4142135623730951E-4</v>
      </c>
      <c r="D12" s="134">
        <f>Calculations!H12</f>
        <v>8.2359693304913772</v>
      </c>
      <c r="E12" s="137">
        <f>Calculations!I12</f>
        <v>0.22050512242262107</v>
      </c>
      <c r="F12" s="135">
        <f t="shared" si="0"/>
        <v>8.4064538956325539</v>
      </c>
      <c r="G12" s="136">
        <f t="shared" si="1"/>
        <v>0.225072592224207</v>
      </c>
      <c r="H12" s="139">
        <f t="shared" si="2"/>
        <v>5.0657671770524167E-2</v>
      </c>
      <c r="I12" s="134">
        <f>Calculations!P12</f>
        <v>0.7063868994150897</v>
      </c>
      <c r="J12" s="137">
        <f>Calculations!Q12</f>
        <v>1.8682222129837413E-2</v>
      </c>
      <c r="K12" s="135">
        <f t="shared" si="3"/>
        <v>0.72100910823298248</v>
      </c>
      <c r="L12" s="136">
        <f t="shared" si="4"/>
        <v>1.9069205798956625E-2</v>
      </c>
      <c r="M12" s="139">
        <f t="shared" si="5"/>
        <v>3.63634609802961E-4</v>
      </c>
      <c r="N12" s="134">
        <f>Calculations!X12</f>
        <v>0.86908917046618694</v>
      </c>
      <c r="O12" s="137">
        <f>Calculations!Y12</f>
        <v>4.9594561171139917E-2</v>
      </c>
      <c r="P12" s="135">
        <f t="shared" si="6"/>
        <v>0.88707931629483749</v>
      </c>
      <c r="Q12" s="136">
        <f t="shared" si="7"/>
        <v>5.0621317796674649E-2</v>
      </c>
      <c r="R12" s="139">
        <f t="shared" si="8"/>
        <v>2.5625178154719294E-3</v>
      </c>
      <c r="S12" s="134">
        <f>Calculations!AF12</f>
        <v>0.54634857313525564</v>
      </c>
      <c r="T12" s="137">
        <f>Calculations!AG12</f>
        <v>1.9217559855653321E-2</v>
      </c>
      <c r="U12" s="135">
        <f t="shared" si="9"/>
        <v>0.55765798859915572</v>
      </c>
      <c r="V12" s="136">
        <f t="shared" si="10"/>
        <v>1.9615515519060635E-2</v>
      </c>
      <c r="W12" s="139">
        <f t="shared" si="11"/>
        <v>3.8476844907850861E-4</v>
      </c>
      <c r="X12" s="134">
        <f>Calculations!AN12</f>
        <v>0.52357126365926221</v>
      </c>
      <c r="Y12" s="137">
        <f>Calculations!AO12</f>
        <v>1.4517118736409974E-2</v>
      </c>
      <c r="Z12" s="135">
        <f t="shared" si="12"/>
        <v>0.53440918881700927</v>
      </c>
      <c r="AA12" s="136">
        <f t="shared" si="13"/>
        <v>1.4817808093666295E-2</v>
      </c>
      <c r="AB12" s="139">
        <f t="shared" si="14"/>
        <v>2.1956743670072237E-4</v>
      </c>
      <c r="AC12" s="134">
        <f>Calculations!AV12</f>
        <v>0.70750888016114388</v>
      </c>
      <c r="AD12" s="137">
        <f>Calculations!AW12</f>
        <v>2.0120746656212451E-2</v>
      </c>
      <c r="AE12" s="135">
        <f t="shared" si="15"/>
        <v>0.72215431398048002</v>
      </c>
      <c r="AF12" s="136">
        <f t="shared" si="16"/>
        <v>2.0537489847617881E-2</v>
      </c>
      <c r="AG12" s="139">
        <f t="shared" si="17"/>
        <v>4.2178848924100755E-4</v>
      </c>
      <c r="AH12" s="134">
        <f>Calculations!BD12</f>
        <v>1.4399596364924659E-2</v>
      </c>
      <c r="AI12" s="137">
        <f>Calculations!BE12</f>
        <v>4.134282127235234E-3</v>
      </c>
      <c r="AJ12" s="135">
        <f t="shared" si="18"/>
        <v>1.4697668009678607E-2</v>
      </c>
      <c r="AK12" s="136">
        <f t="shared" si="19"/>
        <v>4.219862258631934E-3</v>
      </c>
      <c r="AL12" s="139">
        <f t="shared" si="20"/>
        <v>1.7807237481826207E-5</v>
      </c>
      <c r="AM12" s="134">
        <f>Calculations!BL12</f>
        <v>4.7522416935794949</v>
      </c>
      <c r="AN12" s="137">
        <f>Calculations!BM12</f>
        <v>0.11940461059405434</v>
      </c>
      <c r="AO12" s="135">
        <f t="shared" si="21"/>
        <v>4.850613096636593</v>
      </c>
      <c r="AP12" s="136">
        <f t="shared" si="22"/>
        <v>0.12187813902954686</v>
      </c>
      <c r="AQ12" s="139">
        <f t="shared" si="23"/>
        <v>1.4854280773305554E-2</v>
      </c>
    </row>
    <row r="13" spans="1:43" x14ac:dyDescent="0.25">
      <c r="A13" s="129" t="s">
        <v>118</v>
      </c>
      <c r="B13" s="129">
        <v>1.0060000000000002</v>
      </c>
      <c r="C13" s="132">
        <v>1.4142135623730951E-4</v>
      </c>
      <c r="D13" s="134">
        <f>Calculations!H13</f>
        <v>2.1990454726356696</v>
      </c>
      <c r="E13" s="137">
        <f>Calculations!I13</f>
        <v>0.11624302730436308</v>
      </c>
      <c r="F13" s="135">
        <f t="shared" si="0"/>
        <v>2.2122397454714839</v>
      </c>
      <c r="G13" s="136">
        <f t="shared" si="1"/>
        <v>0.11694089899413122</v>
      </c>
      <c r="H13" s="139">
        <f t="shared" si="2"/>
        <v>1.3675173857555602E-2</v>
      </c>
      <c r="I13" s="134">
        <f>Calculations!P13</f>
        <v>0.14257497949941947</v>
      </c>
      <c r="J13" s="137">
        <f>Calculations!Q13</f>
        <v>4.6293755367258693E-3</v>
      </c>
      <c r="K13" s="135">
        <f t="shared" si="3"/>
        <v>0.14343042937641601</v>
      </c>
      <c r="L13" s="136">
        <f t="shared" si="4"/>
        <v>4.6571954379320294E-3</v>
      </c>
      <c r="M13" s="139">
        <f t="shared" si="5"/>
        <v>2.1689469347094906E-5</v>
      </c>
      <c r="N13" s="134">
        <f>Calculations!X13</f>
        <v>0.25047477711332944</v>
      </c>
      <c r="O13" s="137">
        <f>Calculations!Y13</f>
        <v>1.561433178890727E-2</v>
      </c>
      <c r="P13" s="135">
        <f t="shared" si="6"/>
        <v>0.25197762577600946</v>
      </c>
      <c r="Q13" s="136">
        <f t="shared" si="7"/>
        <v>1.570805771945686E-2</v>
      </c>
      <c r="R13" s="139">
        <f t="shared" si="8"/>
        <v>2.4674307731778825E-4</v>
      </c>
      <c r="S13" s="134">
        <f>Calculations!AF13</f>
        <v>0.70814790952311812</v>
      </c>
      <c r="T13" s="137">
        <f>Calculations!AG13</f>
        <v>1.9539469894118901E-2</v>
      </c>
      <c r="U13" s="135">
        <f t="shared" si="9"/>
        <v>0.71239679698025704</v>
      </c>
      <c r="V13" s="136">
        <f t="shared" si="10"/>
        <v>1.9656961827534469E-2</v>
      </c>
      <c r="W13" s="139">
        <f t="shared" si="11"/>
        <v>3.8639614828914724E-4</v>
      </c>
      <c r="X13" s="134">
        <f>Calculations!AN13</f>
        <v>8.8558552134114635E-2</v>
      </c>
      <c r="Y13" s="137">
        <f>Calculations!AO13</f>
        <v>3.3042508109634005E-3</v>
      </c>
      <c r="Z13" s="135">
        <f t="shared" si="12"/>
        <v>8.9089903446919347E-2</v>
      </c>
      <c r="AA13" s="136">
        <f t="shared" si="13"/>
        <v>3.3240999091182001E-3</v>
      </c>
      <c r="AB13" s="139">
        <f t="shared" si="14"/>
        <v>1.1049640205799625E-5</v>
      </c>
      <c r="AC13" s="134">
        <f>Calculations!AV13</f>
        <v>0.16066402623141515</v>
      </c>
      <c r="AD13" s="137">
        <f>Calculations!AW13</f>
        <v>8.7543245614749923E-3</v>
      </c>
      <c r="AE13" s="135">
        <f t="shared" si="15"/>
        <v>0.16162801038880367</v>
      </c>
      <c r="AF13" s="136">
        <f t="shared" si="16"/>
        <v>8.806879818852394E-3</v>
      </c>
      <c r="AG13" s="139">
        <f t="shared" si="17"/>
        <v>7.7561132143709574E-5</v>
      </c>
      <c r="AH13" s="134">
        <f>Calculations!BD13</f>
        <v>1.2433764516811436E-2</v>
      </c>
      <c r="AI13" s="137">
        <f>Calculations!BE13</f>
        <v>3.6020176759353861E-3</v>
      </c>
      <c r="AJ13" s="135">
        <f t="shared" si="18"/>
        <v>1.2508367103912307E-2</v>
      </c>
      <c r="AK13" s="136">
        <f t="shared" si="19"/>
        <v>3.6236302086308614E-3</v>
      </c>
      <c r="AL13" s="139">
        <f t="shared" si="20"/>
        <v>1.3130695888902139E-5</v>
      </c>
      <c r="AM13" s="134">
        <f>Calculations!BL13</f>
        <v>2.9502733453703942</v>
      </c>
      <c r="AN13" s="137">
        <f>Calculations!BM13</f>
        <v>7.0750494967617428E-2</v>
      </c>
      <c r="AO13" s="135">
        <f t="shared" si="21"/>
        <v>2.9679749854426172</v>
      </c>
      <c r="AP13" s="136">
        <f t="shared" si="22"/>
        <v>7.1176220844102397E-2</v>
      </c>
      <c r="AQ13" s="139">
        <f t="shared" si="23"/>
        <v>5.0660544136484362E-3</v>
      </c>
    </row>
    <row r="14" spans="1:43" x14ac:dyDescent="0.25">
      <c r="A14" s="129" t="s">
        <v>127</v>
      </c>
      <c r="B14" s="129">
        <v>1.0084999999999997</v>
      </c>
      <c r="C14" s="132">
        <v>1.4142135623730951E-4</v>
      </c>
      <c r="D14" s="134">
        <f>Calculations!H14</f>
        <v>0.87183948500032271</v>
      </c>
      <c r="E14" s="137">
        <f>Calculations!I14</f>
        <v>2.84180155353327E-2</v>
      </c>
      <c r="F14" s="135">
        <f t="shared" si="0"/>
        <v>0.87925012062282526</v>
      </c>
      <c r="G14" s="136">
        <f t="shared" si="1"/>
        <v>2.8659833884413823E-2</v>
      </c>
      <c r="H14" s="139">
        <f t="shared" si="2"/>
        <v>8.2138607828219465E-4</v>
      </c>
      <c r="I14" s="134">
        <f>Calculations!P14</f>
        <v>3.7731947615692346E-2</v>
      </c>
      <c r="J14" s="137">
        <f>Calculations!Q14</f>
        <v>2.3552951794420934E-3</v>
      </c>
      <c r="K14" s="135">
        <f t="shared" si="3"/>
        <v>3.8052669170425719E-2</v>
      </c>
      <c r="L14" s="136">
        <f t="shared" si="4"/>
        <v>2.3753211821901268E-3</v>
      </c>
      <c r="M14" s="139">
        <f t="shared" si="5"/>
        <v>5.6421507185611018E-6</v>
      </c>
      <c r="N14" s="134">
        <f>Calculations!X14</f>
        <v>0.13450257121452838</v>
      </c>
      <c r="O14" s="137">
        <f>Calculations!Y14</f>
        <v>1.0349239946487931E-2</v>
      </c>
      <c r="P14" s="135">
        <f t="shared" si="6"/>
        <v>0.13564584306985183</v>
      </c>
      <c r="Q14" s="136">
        <f t="shared" si="7"/>
        <v>1.0437225819141508E-2</v>
      </c>
      <c r="R14" s="139">
        <f t="shared" si="8"/>
        <v>1.0893568279975411E-4</v>
      </c>
      <c r="S14" s="134">
        <f>Calculations!AF14</f>
        <v>0.84262721645513405</v>
      </c>
      <c r="T14" s="137">
        <f>Calculations!AG14</f>
        <v>1.9139029842551267E-2</v>
      </c>
      <c r="U14" s="135">
        <f t="shared" si="9"/>
        <v>0.84978954779500249</v>
      </c>
      <c r="V14" s="136">
        <f t="shared" si="10"/>
        <v>1.9302079446419745E-2</v>
      </c>
      <c r="W14" s="139">
        <f t="shared" si="11"/>
        <v>3.7257027095589956E-4</v>
      </c>
      <c r="X14" s="134">
        <f>Calculations!AN14</f>
        <v>2.3585656984271272E-2</v>
      </c>
      <c r="Y14" s="137">
        <f>Calculations!AO14</f>
        <v>2.0230994454457237E-3</v>
      </c>
      <c r="Z14" s="135">
        <f t="shared" si="12"/>
        <v>2.3786135068637571E-2</v>
      </c>
      <c r="AA14" s="136">
        <f t="shared" si="13"/>
        <v>2.0402985172133692E-3</v>
      </c>
      <c r="AB14" s="139">
        <f t="shared" si="14"/>
        <v>4.162818039343073E-6</v>
      </c>
      <c r="AC14" s="134">
        <f>Calculations!AV14</f>
        <v>4.3232795729817468E-2</v>
      </c>
      <c r="AD14" s="137">
        <f>Calculations!AW14</f>
        <v>3.5603879500807315E-3</v>
      </c>
      <c r="AE14" s="135">
        <f t="shared" si="15"/>
        <v>4.3600274493520906E-2</v>
      </c>
      <c r="AF14" s="136">
        <f t="shared" si="16"/>
        <v>3.5906564530443614E-3</v>
      </c>
      <c r="AG14" s="139">
        <f t="shared" si="17"/>
        <v>1.2892813763789114E-5</v>
      </c>
      <c r="AH14" s="134">
        <f>Calculations!BD14</f>
        <v>7.8482309158974008E-3</v>
      </c>
      <c r="AI14" s="137">
        <f>Calculations!BE14</f>
        <v>1.6686509021526874E-3</v>
      </c>
      <c r="AJ14" s="135">
        <f t="shared" si="18"/>
        <v>7.9149408786825266E-3</v>
      </c>
      <c r="AK14" s="136">
        <f t="shared" si="19"/>
        <v>1.682834800838702E-3</v>
      </c>
      <c r="AL14" s="139">
        <f t="shared" si="20"/>
        <v>2.8319329669138341E-6</v>
      </c>
      <c r="AM14" s="134">
        <f>Calculations!BL14</f>
        <v>1.7614021510619793</v>
      </c>
      <c r="AN14" s="137">
        <f>Calculations!BM14</f>
        <v>3.5456294214760722E-2</v>
      </c>
      <c r="AO14" s="135">
        <f t="shared" si="21"/>
        <v>1.7763740693460057</v>
      </c>
      <c r="AP14" s="136">
        <f t="shared" si="22"/>
        <v>3.5758540361509883E-2</v>
      </c>
      <c r="AQ14" s="139">
        <f t="shared" si="23"/>
        <v>1.2786732087857312E-3</v>
      </c>
    </row>
    <row r="15" spans="1:43" x14ac:dyDescent="0.25">
      <c r="A15" s="129" t="s">
        <v>154</v>
      </c>
      <c r="B15" s="129">
        <v>1.0068000000000001</v>
      </c>
      <c r="C15" s="132">
        <v>1.4142135623730951E-4</v>
      </c>
      <c r="D15" s="134">
        <f>Calculations!H15</f>
        <v>0.51623794858169669</v>
      </c>
      <c r="E15" s="137">
        <f>Calculations!I15</f>
        <v>3.1295472475351048E-2</v>
      </c>
      <c r="F15" s="135">
        <f t="shared" si="0"/>
        <v>0.51974836663205226</v>
      </c>
      <c r="G15" s="136">
        <f t="shared" si="1"/>
        <v>3.1508366269521283E-2</v>
      </c>
      <c r="H15" s="139">
        <f t="shared" si="2"/>
        <v>9.9277714497430646E-4</v>
      </c>
      <c r="I15" s="134">
        <f>Calculations!P15</f>
        <v>1.4463418468436604E-2</v>
      </c>
      <c r="J15" s="137">
        <f>Calculations!Q15</f>
        <v>1.6360307334156118E-3</v>
      </c>
      <c r="K15" s="135">
        <f t="shared" si="3"/>
        <v>1.4561769714021976E-2</v>
      </c>
      <c r="L15" s="136">
        <f t="shared" si="4"/>
        <v>1.647157012412636E-3</v>
      </c>
      <c r="M15" s="139">
        <f t="shared" si="5"/>
        <v>2.713126223540121E-6</v>
      </c>
      <c r="N15" s="134">
        <f>Calculations!X15</f>
        <v>0.11925549289214651</v>
      </c>
      <c r="O15" s="137">
        <f>Calculations!Y15</f>
        <v>9.3040514220401691E-3</v>
      </c>
      <c r="P15" s="135">
        <f t="shared" si="6"/>
        <v>0.12006643024381312</v>
      </c>
      <c r="Q15" s="136">
        <f t="shared" si="7"/>
        <v>9.3673341541342815E-3</v>
      </c>
      <c r="R15" s="139">
        <f t="shared" si="8"/>
        <v>8.7746949155210615E-5</v>
      </c>
      <c r="S15" s="134">
        <f>Calculations!AF15</f>
        <v>1.0123735938910634</v>
      </c>
      <c r="T15" s="137">
        <f>Calculations!AG15</f>
        <v>1.9497787442086027E-2</v>
      </c>
      <c r="U15" s="135">
        <f t="shared" si="9"/>
        <v>1.0192577343295228</v>
      </c>
      <c r="V15" s="136">
        <f t="shared" si="10"/>
        <v>1.9630894489011137E-2</v>
      </c>
      <c r="W15" s="139">
        <f t="shared" si="11"/>
        <v>3.8537201843868779E-4</v>
      </c>
      <c r="X15" s="134">
        <f>Calculations!AN15</f>
        <v>9.9929076033819664E-3</v>
      </c>
      <c r="Y15" s="137">
        <f>Calculations!AO15</f>
        <v>8.586470813328977E-4</v>
      </c>
      <c r="Z15" s="135">
        <f t="shared" si="12"/>
        <v>1.0060859375084965E-2</v>
      </c>
      <c r="AA15" s="136">
        <f t="shared" si="13"/>
        <v>8.6448703660182622E-4</v>
      </c>
      <c r="AB15" s="139">
        <f t="shared" si="14"/>
        <v>7.4733783645260724E-7</v>
      </c>
      <c r="AC15" s="134">
        <f>Calculations!AV15</f>
        <v>1.4469345154170523E-2</v>
      </c>
      <c r="AD15" s="137">
        <f>Calculations!AW15</f>
        <v>1.8527627891417821E-3</v>
      </c>
      <c r="AE15" s="135">
        <f t="shared" si="15"/>
        <v>1.4567736701218885E-2</v>
      </c>
      <c r="AF15" s="136">
        <f t="shared" si="16"/>
        <v>1.8653626984741886E-3</v>
      </c>
      <c r="AG15" s="139">
        <f t="shared" si="17"/>
        <v>3.4795779968589066E-6</v>
      </c>
      <c r="AH15" s="134">
        <f>Calculations!BD15</f>
        <v>1.9227871733832707E-2</v>
      </c>
      <c r="AI15" s="137">
        <f>Calculations!BE15</f>
        <v>2.3153912046217531E-3</v>
      </c>
      <c r="AJ15" s="135">
        <f t="shared" si="18"/>
        <v>1.9358621261622772E-2</v>
      </c>
      <c r="AK15" s="136">
        <f t="shared" si="19"/>
        <v>2.3311374507821985E-3</v>
      </c>
      <c r="AL15" s="139">
        <f t="shared" si="20"/>
        <v>5.4342018144393268E-6</v>
      </c>
      <c r="AM15" s="134">
        <f>Calculations!BL15</f>
        <v>1.0580827855205284</v>
      </c>
      <c r="AN15" s="137">
        <f>Calculations!BM15</f>
        <v>1.9574551054521987E-2</v>
      </c>
      <c r="AO15" s="135">
        <f t="shared" si="21"/>
        <v>1.0652777484620681</v>
      </c>
      <c r="AP15" s="136">
        <f t="shared" si="22"/>
        <v>1.9708226066678453E-2</v>
      </c>
      <c r="AQ15" s="139">
        <f t="shared" si="23"/>
        <v>3.8841417469530408E-4</v>
      </c>
    </row>
    <row r="16" spans="1:43" x14ac:dyDescent="0.25">
      <c r="A16" s="129" t="s">
        <v>76</v>
      </c>
      <c r="B16" s="129">
        <v>1.0282</v>
      </c>
      <c r="C16" s="132">
        <v>1.4142135623730951E-4</v>
      </c>
      <c r="D16" s="134">
        <f>Calculations!H16</f>
        <v>0.89876589066422741</v>
      </c>
      <c r="E16" s="137">
        <f>Calculations!I16</f>
        <v>3.7864158822426358E-2</v>
      </c>
      <c r="F16" s="135">
        <f t="shared" si="0"/>
        <v>0.9241110887809586</v>
      </c>
      <c r="G16" s="136">
        <f t="shared" si="1"/>
        <v>3.8932135585926869E-2</v>
      </c>
      <c r="H16" s="139">
        <f t="shared" si="2"/>
        <v>1.5157111812809934E-3</v>
      </c>
      <c r="I16" s="134">
        <f>Calculations!P16</f>
        <v>8.5252427544988997E-3</v>
      </c>
      <c r="J16" s="137">
        <f>Calculations!Q16</f>
        <v>1.1198960564386339E-3</v>
      </c>
      <c r="K16" s="135">
        <f t="shared" si="3"/>
        <v>8.7656546001757679E-3</v>
      </c>
      <c r="L16" s="136">
        <f t="shared" si="4"/>
        <v>1.1514777564172458E-3</v>
      </c>
      <c r="M16" s="139">
        <f t="shared" si="5"/>
        <v>1.3259010235236941E-6</v>
      </c>
      <c r="N16" s="134">
        <f>Calculations!X16</f>
        <v>0.10118588697186939</v>
      </c>
      <c r="O16" s="137">
        <f>Calculations!Y16</f>
        <v>1.3576592590367215E-2</v>
      </c>
      <c r="P16" s="135">
        <f t="shared" si="6"/>
        <v>0.10403932898447611</v>
      </c>
      <c r="Q16" s="136">
        <f t="shared" si="7"/>
        <v>1.3959459835930327E-2</v>
      </c>
      <c r="R16" s="139">
        <f t="shared" si="8"/>
        <v>1.9486651891095197E-4</v>
      </c>
      <c r="S16" s="134">
        <f>Calculations!AF16</f>
        <v>1.1511356071427121</v>
      </c>
      <c r="T16" s="137">
        <f>Calculations!AG16</f>
        <v>2.4824415425225579E-2</v>
      </c>
      <c r="U16" s="135">
        <f t="shared" si="9"/>
        <v>1.1835976312641365</v>
      </c>
      <c r="V16" s="136">
        <f t="shared" si="10"/>
        <v>2.5524983089106161E-2</v>
      </c>
      <c r="W16" s="139">
        <f t="shared" si="11"/>
        <v>6.5152476169915547E-4</v>
      </c>
      <c r="X16" s="134">
        <f>Calculations!AN16</f>
        <v>6.2760202746655449E-3</v>
      </c>
      <c r="Y16" s="137">
        <f>Calculations!AO16</f>
        <v>7.6190431590531871E-4</v>
      </c>
      <c r="Z16" s="135">
        <f t="shared" si="12"/>
        <v>6.4530040464111128E-3</v>
      </c>
      <c r="AA16" s="136">
        <f t="shared" si="13"/>
        <v>7.8339052040833114E-4</v>
      </c>
      <c r="AB16" s="139">
        <f t="shared" si="14"/>
        <v>6.1370070746563589E-7</v>
      </c>
      <c r="AC16" s="134">
        <f>Calculations!AV16</f>
        <v>7.2122880220907102E-3</v>
      </c>
      <c r="AD16" s="137">
        <f>Calculations!AW16</f>
        <v>1.1719639952440972E-3</v>
      </c>
      <c r="AE16" s="135">
        <f t="shared" si="15"/>
        <v>7.4156745443136685E-3</v>
      </c>
      <c r="AF16" s="136">
        <f t="shared" si="16"/>
        <v>1.2050138115822764E-3</v>
      </c>
      <c r="AG16" s="139">
        <f t="shared" si="17"/>
        <v>1.4520582861040461E-6</v>
      </c>
      <c r="AH16" s="134">
        <f>Calculations!BD16</f>
        <v>7.1574370847227817E-3</v>
      </c>
      <c r="AI16" s="137">
        <f>Calculations!BE16</f>
        <v>2.3767493440051478E-3</v>
      </c>
      <c r="AJ16" s="135">
        <f t="shared" si="18"/>
        <v>7.3592768105119645E-3</v>
      </c>
      <c r="AK16" s="136">
        <f t="shared" si="19"/>
        <v>2.4437738851364036E-3</v>
      </c>
      <c r="AL16" s="139">
        <f t="shared" si="20"/>
        <v>5.9720308016746727E-6</v>
      </c>
      <c r="AM16" s="134">
        <f>Calculations!BL16</f>
        <v>0.64850561092847026</v>
      </c>
      <c r="AN16" s="137">
        <f>Calculations!BM16</f>
        <v>1.642574755081028E-2</v>
      </c>
      <c r="AO16" s="135">
        <f t="shared" si="21"/>
        <v>0.66679346915665316</v>
      </c>
      <c r="AP16" s="136">
        <f t="shared" si="22"/>
        <v>1.6889202644462458E-2</v>
      </c>
      <c r="AQ16" s="139">
        <f t="shared" si="23"/>
        <v>2.8524516596571767E-4</v>
      </c>
    </row>
    <row r="17" spans="1:43" x14ac:dyDescent="0.25">
      <c r="A17" s="129" t="s">
        <v>103</v>
      </c>
      <c r="B17" s="129">
        <v>1.0132000000000003</v>
      </c>
      <c r="C17" s="132">
        <v>1.4142135623730951E-4</v>
      </c>
      <c r="D17" s="134">
        <f>Calculations!H17</f>
        <v>0.37339971093752888</v>
      </c>
      <c r="E17" s="137">
        <f>Calculations!I17</f>
        <v>3.4920739826105447E-2</v>
      </c>
      <c r="F17" s="135">
        <f t="shared" si="0"/>
        <v>0.37832858712190437</v>
      </c>
      <c r="G17" s="136">
        <f t="shared" si="1"/>
        <v>3.5381732998421865E-2</v>
      </c>
      <c r="H17" s="139">
        <f t="shared" si="2"/>
        <v>1.2518670299716146E-3</v>
      </c>
      <c r="I17" s="134">
        <f>Calculations!P17</f>
        <v>5.4491767161451215E-3</v>
      </c>
      <c r="J17" s="137">
        <f>Calculations!Q17</f>
        <v>1.5611549737042046E-3</v>
      </c>
      <c r="K17" s="135">
        <f t="shared" si="3"/>
        <v>5.5211058487982393E-3</v>
      </c>
      <c r="L17" s="136">
        <f t="shared" si="4"/>
        <v>1.58176240708143E-3</v>
      </c>
      <c r="M17" s="139">
        <f t="shared" si="5"/>
        <v>2.5019723124560394E-6</v>
      </c>
      <c r="N17" s="134">
        <f>Calculations!X17</f>
        <v>0.10417442399903087</v>
      </c>
      <c r="O17" s="137">
        <f>Calculations!Y17</f>
        <v>1.3564005650825876E-2</v>
      </c>
      <c r="P17" s="135">
        <f t="shared" si="6"/>
        <v>0.10554952639581812</v>
      </c>
      <c r="Q17" s="136">
        <f t="shared" si="7"/>
        <v>1.3743058421995115E-2</v>
      </c>
      <c r="R17" s="139">
        <f t="shared" si="8"/>
        <v>1.8887165479037087E-4</v>
      </c>
      <c r="S17" s="134">
        <f>Calculations!AF17</f>
        <v>1.3302837044569034</v>
      </c>
      <c r="T17" s="137">
        <f>Calculations!AG17</f>
        <v>4.4736491878925082E-2</v>
      </c>
      <c r="U17" s="135">
        <f t="shared" si="9"/>
        <v>1.347843449355735</v>
      </c>
      <c r="V17" s="136">
        <f t="shared" si="10"/>
        <v>4.5327403989487446E-2</v>
      </c>
      <c r="W17" s="139">
        <f t="shared" si="11"/>
        <v>2.0545735524262025E-3</v>
      </c>
      <c r="X17" s="134">
        <f>Calculations!AN17</f>
        <v>3.9052215048540569E-3</v>
      </c>
      <c r="Y17" s="137">
        <f>Calculations!AO17</f>
        <v>5.7132858352526377E-4</v>
      </c>
      <c r="Z17" s="135">
        <f t="shared" si="12"/>
        <v>3.9567704287181314E-3</v>
      </c>
      <c r="AA17" s="136">
        <f t="shared" si="13"/>
        <v>5.7887038428502176E-4</v>
      </c>
      <c r="AB17" s="139">
        <f t="shared" si="14"/>
        <v>3.3509092180228877E-7</v>
      </c>
      <c r="AC17" s="134">
        <f>Calculations!AV17</f>
        <v>4.6350606653580324E-3</v>
      </c>
      <c r="AD17" s="137">
        <f>Calculations!AW17</f>
        <v>7.9667919628262547E-4</v>
      </c>
      <c r="AE17" s="135">
        <f t="shared" si="15"/>
        <v>4.6962434661407598E-3</v>
      </c>
      <c r="AF17" s="136">
        <f t="shared" si="16"/>
        <v>8.071956278270162E-4</v>
      </c>
      <c r="AG17" s="139">
        <f t="shared" si="17"/>
        <v>6.5156478158305087E-7</v>
      </c>
      <c r="AH17" s="134">
        <f>Calculations!BD17</f>
        <v>7.1620569174367429E-3</v>
      </c>
      <c r="AI17" s="137">
        <f>Calculations!BE17</f>
        <v>2.3279110528805183E-3</v>
      </c>
      <c r="AJ17" s="135">
        <f t="shared" si="18"/>
        <v>7.2565960687469098E-3</v>
      </c>
      <c r="AK17" s="136">
        <f t="shared" si="19"/>
        <v>2.3586396962558516E-3</v>
      </c>
      <c r="AL17" s="139">
        <f t="shared" si="20"/>
        <v>5.5631812167538957E-6</v>
      </c>
      <c r="AM17" s="134">
        <f>Calculations!BL17</f>
        <v>0.39559671492721293</v>
      </c>
      <c r="AN17" s="137">
        <f>Calculations!BM17</f>
        <v>1.6259603975863672E-2</v>
      </c>
      <c r="AO17" s="135">
        <f t="shared" si="21"/>
        <v>0.40081859156425226</v>
      </c>
      <c r="AP17" s="136">
        <f t="shared" si="22"/>
        <v>1.6474325742953357E-2</v>
      </c>
      <c r="AQ17" s="139">
        <f t="shared" si="23"/>
        <v>2.7140340868493564E-4</v>
      </c>
    </row>
    <row r="18" spans="1:43" x14ac:dyDescent="0.25">
      <c r="A18" s="129" t="s">
        <v>26</v>
      </c>
      <c r="B18" s="129">
        <v>0.9823000000000004</v>
      </c>
      <c r="C18" s="132">
        <v>1.4142135623730951E-4</v>
      </c>
      <c r="D18" s="134">
        <f>Calculations!H18</f>
        <v>0.49577506607181188</v>
      </c>
      <c r="E18" s="137">
        <f>Calculations!I18</f>
        <v>4.339076457986183E-2</v>
      </c>
      <c r="F18" s="135">
        <f t="shared" si="0"/>
        <v>0.48699984740234098</v>
      </c>
      <c r="G18" s="136">
        <f t="shared" si="1"/>
        <v>4.262280571383318E-2</v>
      </c>
      <c r="H18" s="139">
        <f t="shared" si="2"/>
        <v>1.8167035669191703E-3</v>
      </c>
      <c r="I18" s="134">
        <f>Calculations!P18</f>
        <v>4.1819867239546579E-3</v>
      </c>
      <c r="J18" s="137">
        <f>Calculations!Q18</f>
        <v>1.3239827231846888E-3</v>
      </c>
      <c r="K18" s="135">
        <f t="shared" si="3"/>
        <v>4.1079655589406619E-3</v>
      </c>
      <c r="L18" s="136">
        <f t="shared" si="4"/>
        <v>1.3005483634584724E-3</v>
      </c>
      <c r="M18" s="139">
        <f t="shared" si="5"/>
        <v>1.6914260456945108E-6</v>
      </c>
      <c r="N18" s="134">
        <f>Calculations!X18</f>
        <v>0.10510220957078682</v>
      </c>
      <c r="O18" s="137">
        <f>Calculations!Y18</f>
        <v>1.379204630089801E-2</v>
      </c>
      <c r="P18" s="135">
        <f t="shared" si="6"/>
        <v>0.10324190046138394</v>
      </c>
      <c r="Q18" s="136">
        <f t="shared" si="7"/>
        <v>1.3547935234996707E-2</v>
      </c>
      <c r="R18" s="139">
        <f t="shared" si="8"/>
        <v>1.8354654913166528E-4</v>
      </c>
      <c r="S18" s="134">
        <f>Calculations!AF18</f>
        <v>1.4652323513407184</v>
      </c>
      <c r="T18" s="137">
        <f>Calculations!AG18</f>
        <v>4.4635418549079674E-2</v>
      </c>
      <c r="U18" s="135">
        <f t="shared" si="9"/>
        <v>1.4392977387219883</v>
      </c>
      <c r="V18" s="136">
        <f t="shared" si="10"/>
        <v>4.3845861291954523E-2</v>
      </c>
      <c r="W18" s="139">
        <f t="shared" si="11"/>
        <v>1.9224595524333159E-3</v>
      </c>
      <c r="X18" s="134">
        <f>Calculations!AN18</f>
        <v>2.8377640248102125E-3</v>
      </c>
      <c r="Y18" s="137">
        <f>Calculations!AO18</f>
        <v>7.6882414292881839E-4</v>
      </c>
      <c r="Z18" s="135">
        <f t="shared" si="12"/>
        <v>2.7875356015710727E-3</v>
      </c>
      <c r="AA18" s="136">
        <f t="shared" si="13"/>
        <v>7.5521606222945994E-4</v>
      </c>
      <c r="AB18" s="139">
        <f t="shared" si="14"/>
        <v>5.7035130064937148E-7</v>
      </c>
      <c r="AC18" s="134">
        <f>Calculations!AV18</f>
        <v>3.3287510308737467E-3</v>
      </c>
      <c r="AD18" s="137">
        <f>Calculations!AW18</f>
        <v>8.0693967692932239E-4</v>
      </c>
      <c r="AE18" s="135">
        <f t="shared" si="15"/>
        <v>3.2698321376272827E-3</v>
      </c>
      <c r="AF18" s="136">
        <f t="shared" si="16"/>
        <v>7.9265698443808268E-4</v>
      </c>
      <c r="AG18" s="139">
        <f t="shared" si="17"/>
        <v>6.2830509497847482E-7</v>
      </c>
      <c r="AH18" s="134">
        <f>Calculations!BD18</f>
        <v>1.2079473827316731E-2</v>
      </c>
      <c r="AI18" s="137">
        <f>Calculations!BE18</f>
        <v>2.9383424572242581E-3</v>
      </c>
      <c r="AJ18" s="135">
        <f t="shared" si="18"/>
        <v>1.186566714057323E-2</v>
      </c>
      <c r="AK18" s="136">
        <f t="shared" si="19"/>
        <v>2.8863343012643099E-3</v>
      </c>
      <c r="AL18" s="139">
        <f t="shared" si="20"/>
        <v>8.3309256986549318E-6</v>
      </c>
      <c r="AM18" s="134">
        <f>Calculations!BL18</f>
        <v>0.24049484023096185</v>
      </c>
      <c r="AN18" s="137">
        <f>Calculations!BM18</f>
        <v>8.8104884777947205E-3</v>
      </c>
      <c r="AO18" s="135">
        <f t="shared" si="21"/>
        <v>0.23623808155887391</v>
      </c>
      <c r="AP18" s="136">
        <f t="shared" si="22"/>
        <v>8.6546096608539763E-3</v>
      </c>
      <c r="AQ18" s="139">
        <f t="shared" si="23"/>
        <v>7.4902268381746984E-5</v>
      </c>
    </row>
    <row r="19" spans="1:43" x14ac:dyDescent="0.25">
      <c r="A19" s="129" t="s">
        <v>35</v>
      </c>
      <c r="B19" s="129">
        <v>1.0213000000000001</v>
      </c>
      <c r="C19" s="132">
        <v>1.4142135623730951E-4</v>
      </c>
      <c r="D19" s="134">
        <f>Calculations!H19</f>
        <v>0.40119117330198023</v>
      </c>
      <c r="E19" s="137">
        <f>Calculations!I19</f>
        <v>2.8816759021572637E-2</v>
      </c>
      <c r="F19" s="135">
        <f t="shared" si="0"/>
        <v>0.40973654529331244</v>
      </c>
      <c r="G19" s="136">
        <f t="shared" si="1"/>
        <v>2.9430610678221541E-2</v>
      </c>
      <c r="H19" s="139">
        <f t="shared" si="2"/>
        <v>8.6616084489304782E-4</v>
      </c>
      <c r="I19" s="134">
        <f>Calculations!P19</f>
        <v>3.9272262890553021E-3</v>
      </c>
      <c r="J19" s="137">
        <f>Calculations!Q19</f>
        <v>1.1245585230875521E-3</v>
      </c>
      <c r="K19" s="135">
        <f t="shared" si="3"/>
        <v>4.01087620901218E-3</v>
      </c>
      <c r="L19" s="136">
        <f t="shared" si="4"/>
        <v>1.1485117539170781E-3</v>
      </c>
      <c r="M19" s="139">
        <f t="shared" si="5"/>
        <v>1.319079248885683E-6</v>
      </c>
      <c r="N19" s="134">
        <f>Calculations!X19</f>
        <v>0.10338450120725166</v>
      </c>
      <c r="O19" s="137">
        <f>Calculations!Y19</f>
        <v>1.0901388690288883E-2</v>
      </c>
      <c r="P19" s="135">
        <f t="shared" si="6"/>
        <v>0.10558659108296613</v>
      </c>
      <c r="Q19" s="136">
        <f t="shared" si="7"/>
        <v>1.1133597869487014E-2</v>
      </c>
      <c r="R19" s="139">
        <f t="shared" si="8"/>
        <v>1.2395700151944576E-4</v>
      </c>
      <c r="S19" s="134">
        <f>Calculations!AF19</f>
        <v>1.5505939983096437</v>
      </c>
      <c r="T19" s="137">
        <f>Calculations!AG19</f>
        <v>4.5572291826522573E-2</v>
      </c>
      <c r="U19" s="135">
        <f t="shared" si="9"/>
        <v>1.5836216504736393</v>
      </c>
      <c r="V19" s="136">
        <f t="shared" si="10"/>
        <v>4.6543498224803602E-2</v>
      </c>
      <c r="W19" s="139">
        <f t="shared" si="11"/>
        <v>2.1662972270022961E-3</v>
      </c>
      <c r="X19" s="134">
        <f>Calculations!AN19</f>
        <v>2.6160341301429369E-3</v>
      </c>
      <c r="Y19" s="137">
        <f>Calculations!AO19</f>
        <v>6.5074334295365046E-4</v>
      </c>
      <c r="Z19" s="135">
        <f t="shared" si="12"/>
        <v>2.6717556571149818E-3</v>
      </c>
      <c r="AA19" s="136">
        <f t="shared" si="13"/>
        <v>6.6460427913164538E-4</v>
      </c>
      <c r="AB19" s="139">
        <f t="shared" si="14"/>
        <v>4.4169884784009399E-7</v>
      </c>
      <c r="AC19" s="134">
        <f>Calculations!AV19</f>
        <v>2.5076957981420588E-3</v>
      </c>
      <c r="AD19" s="137">
        <f>Calculations!AW19</f>
        <v>7.8079304476508606E-4</v>
      </c>
      <c r="AE19" s="135">
        <f t="shared" si="15"/>
        <v>2.5611097186424851E-3</v>
      </c>
      <c r="AF19" s="136">
        <f t="shared" si="16"/>
        <v>7.97424015479244E-4</v>
      </c>
      <c r="AG19" s="139">
        <f t="shared" si="17"/>
        <v>6.3588506046304161E-7</v>
      </c>
      <c r="AH19" s="134">
        <f>Calculations!BD19</f>
        <v>7.5521712606910494E-3</v>
      </c>
      <c r="AI19" s="137">
        <f>Calculations!BE19</f>
        <v>2.3572466560245788E-3</v>
      </c>
      <c r="AJ19" s="135">
        <f t="shared" si="18"/>
        <v>7.7130325085437695E-3</v>
      </c>
      <c r="AK19" s="136">
        <f t="shared" si="19"/>
        <v>2.4074562467089312E-3</v>
      </c>
      <c r="AL19" s="139">
        <f t="shared" si="20"/>
        <v>5.7958455798178543E-6</v>
      </c>
      <c r="AM19" s="134">
        <f>Calculations!BL19</f>
        <v>0.15274305166767707</v>
      </c>
      <c r="AN19" s="137">
        <f>Calculations!BM19</f>
        <v>8.352565812244056E-3</v>
      </c>
      <c r="AO19" s="135">
        <f t="shared" si="21"/>
        <v>0.1559964786681986</v>
      </c>
      <c r="AP19" s="136">
        <f t="shared" si="22"/>
        <v>8.5305028135197244E-3</v>
      </c>
      <c r="AQ19" s="139">
        <f t="shared" si="23"/>
        <v>7.2769478251467936E-5</v>
      </c>
    </row>
    <row r="20" spans="1:43" x14ac:dyDescent="0.25">
      <c r="A20" s="129" t="s">
        <v>80</v>
      </c>
      <c r="B20" s="129">
        <v>1.0274999999999999</v>
      </c>
      <c r="C20" s="132">
        <v>1.4142135623730951E-4</v>
      </c>
      <c r="D20" s="134">
        <f>Calculations!H20</f>
        <v>0.51201674191863977</v>
      </c>
      <c r="E20" s="137">
        <f>Calculations!I20</f>
        <v>3.0647896191656775E-2</v>
      </c>
      <c r="F20" s="135">
        <f t="shared" si="0"/>
        <v>0.52609720232140234</v>
      </c>
      <c r="G20" s="136">
        <f t="shared" si="1"/>
        <v>3.1490796587120708E-2</v>
      </c>
      <c r="H20" s="139">
        <f t="shared" si="2"/>
        <v>9.9167026969141313E-4</v>
      </c>
      <c r="I20" s="134">
        <f>Calculations!P20</f>
        <v>2.7734971602506623E-3</v>
      </c>
      <c r="J20" s="137">
        <f>Calculations!Q20</f>
        <v>1.0420120084008633E-3</v>
      </c>
      <c r="K20" s="135">
        <f t="shared" si="3"/>
        <v>2.8497683321575553E-3</v>
      </c>
      <c r="L20" s="136">
        <f t="shared" si="4"/>
        <v>1.0706674104776037E-3</v>
      </c>
      <c r="M20" s="139">
        <f t="shared" si="5"/>
        <v>1.1463287038588175E-6</v>
      </c>
      <c r="N20" s="134">
        <f>Calculations!X20</f>
        <v>0.11340104316517759</v>
      </c>
      <c r="O20" s="137">
        <f>Calculations!Y20</f>
        <v>1.3244911365224614E-2</v>
      </c>
      <c r="P20" s="135">
        <f t="shared" si="6"/>
        <v>0.11651957185221995</v>
      </c>
      <c r="Q20" s="136">
        <f t="shared" si="7"/>
        <v>1.3609155877142792E-2</v>
      </c>
      <c r="R20" s="139">
        <f t="shared" si="8"/>
        <v>1.8520912368837018E-4</v>
      </c>
      <c r="S20" s="134">
        <f>Calculations!AF20</f>
        <v>1.7130285001963319</v>
      </c>
      <c r="T20" s="137">
        <f>Calculations!AG20</f>
        <v>3.8097564062806628E-2</v>
      </c>
      <c r="U20" s="135">
        <f t="shared" si="9"/>
        <v>1.7601367839517308</v>
      </c>
      <c r="V20" s="136">
        <f t="shared" si="10"/>
        <v>3.9145996702844944E-2</v>
      </c>
      <c r="W20" s="139">
        <f t="shared" si="11"/>
        <v>1.5324090578591471E-3</v>
      </c>
      <c r="X20" s="134">
        <f>Calculations!AN20</f>
        <v>2.6362040754767144E-3</v>
      </c>
      <c r="Y20" s="137">
        <f>Calculations!AO20</f>
        <v>6.2003690448409485E-4</v>
      </c>
      <c r="Z20" s="135">
        <f t="shared" si="12"/>
        <v>2.7086996875523234E-3</v>
      </c>
      <c r="AA20" s="136">
        <f t="shared" si="13"/>
        <v>6.3708802844080262E-4</v>
      </c>
      <c r="AB20" s="139">
        <f t="shared" si="14"/>
        <v>4.0588115598258891E-7</v>
      </c>
      <c r="AC20" s="134">
        <f>Calculations!AV20</f>
        <v>2.0374032902307888E-3</v>
      </c>
      <c r="AD20" s="137">
        <f>Calculations!AW20</f>
        <v>5.880896334906333E-4</v>
      </c>
      <c r="AE20" s="135">
        <f t="shared" si="15"/>
        <v>2.0934318807121354E-3</v>
      </c>
      <c r="AF20" s="136">
        <f t="shared" si="16"/>
        <v>6.0426216710717927E-4</v>
      </c>
      <c r="AG20" s="139">
        <f t="shared" si="17"/>
        <v>3.6513276659706465E-7</v>
      </c>
      <c r="AH20" s="134">
        <f>Calculations!BD20</f>
        <v>1.4235038234491229E-2</v>
      </c>
      <c r="AI20" s="137">
        <f>Calculations!BE20</f>
        <v>3.703145298190593E-3</v>
      </c>
      <c r="AJ20" s="135">
        <f t="shared" si="18"/>
        <v>1.4626501785939735E-2</v>
      </c>
      <c r="AK20" s="136">
        <f t="shared" si="19"/>
        <v>3.8049823264460739E-3</v>
      </c>
      <c r="AL20" s="139">
        <f t="shared" si="20"/>
        <v>1.4477890504566976E-5</v>
      </c>
      <c r="AM20" s="134">
        <f>Calculations!BL20</f>
        <v>8.4383799219891503E-2</v>
      </c>
      <c r="AN20" s="137">
        <f>Calculations!BM20</f>
        <v>4.0106805657570358E-3</v>
      </c>
      <c r="AO20" s="135">
        <f t="shared" si="21"/>
        <v>8.6704353698438513E-2</v>
      </c>
      <c r="AP20" s="136">
        <f t="shared" si="22"/>
        <v>4.1209915602648363E-3</v>
      </c>
      <c r="AQ20" s="139">
        <f t="shared" si="23"/>
        <v>1.698257143977401E-5</v>
      </c>
    </row>
    <row r="21" spans="1:43" x14ac:dyDescent="0.25">
      <c r="A21" s="129" t="s">
        <v>27</v>
      </c>
      <c r="B21" s="129">
        <v>1.0465</v>
      </c>
      <c r="C21" s="132">
        <v>1.4142135623730951E-4</v>
      </c>
      <c r="D21" s="134">
        <f>Calculations!H21</f>
        <v>0.27304769671481538</v>
      </c>
      <c r="E21" s="137">
        <f>Calculations!I21</f>
        <v>3.1266628528084095E-2</v>
      </c>
      <c r="F21" s="135">
        <f t="shared" si="0"/>
        <v>0.2857444146120543</v>
      </c>
      <c r="G21" s="136">
        <f t="shared" si="1"/>
        <v>3.272054954003685E-2</v>
      </c>
      <c r="H21" s="139">
        <f t="shared" si="2"/>
        <v>1.0706343622020058E-3</v>
      </c>
      <c r="I21" s="134">
        <f>Calculations!P21</f>
        <v>3.0992467239584786E-3</v>
      </c>
      <c r="J21" s="137">
        <f>Calculations!Q21</f>
        <v>8.0358998820570201E-4</v>
      </c>
      <c r="K21" s="135">
        <f t="shared" si="3"/>
        <v>3.243361696622548E-3</v>
      </c>
      <c r="L21" s="136">
        <f t="shared" si="4"/>
        <v>8.409570368763115E-4</v>
      </c>
      <c r="M21" s="139">
        <f t="shared" si="5"/>
        <v>7.0720873787178591E-7</v>
      </c>
      <c r="N21" s="134">
        <f>Calculations!X21</f>
        <v>9.0400104315051494E-2</v>
      </c>
      <c r="O21" s="137">
        <f>Calculations!Y21</f>
        <v>9.5620224769131963E-3</v>
      </c>
      <c r="P21" s="135">
        <f t="shared" si="6"/>
        <v>9.4603709165701391E-2</v>
      </c>
      <c r="Q21" s="136">
        <f t="shared" si="7"/>
        <v>1.0006664688828977E-2</v>
      </c>
      <c r="R21" s="139">
        <f t="shared" si="8"/>
        <v>1.0013333819465673E-4</v>
      </c>
      <c r="S21" s="134">
        <f>Calculations!AF21</f>
        <v>2.1132446213808502</v>
      </c>
      <c r="T21" s="137">
        <f>Calculations!AG21</f>
        <v>3.8254770811118312E-2</v>
      </c>
      <c r="U21" s="135">
        <f t="shared" si="9"/>
        <v>2.2115104962750598</v>
      </c>
      <c r="V21" s="136">
        <f t="shared" si="10"/>
        <v>4.0034733151478229E-2</v>
      </c>
      <c r="W21" s="139">
        <f t="shared" si="11"/>
        <v>1.6027798585100698E-3</v>
      </c>
      <c r="X21" s="134">
        <f>Calculations!AN21</f>
        <v>2.5184093952380399E-3</v>
      </c>
      <c r="Y21" s="137">
        <f>Calculations!AO21</f>
        <v>5.0620747698953191E-4</v>
      </c>
      <c r="Z21" s="135">
        <f t="shared" si="12"/>
        <v>2.6355154321166087E-3</v>
      </c>
      <c r="AA21" s="136">
        <f t="shared" si="13"/>
        <v>5.2974624439453921E-4</v>
      </c>
      <c r="AB21" s="139">
        <f t="shared" si="14"/>
        <v>2.8063108345011887E-7</v>
      </c>
      <c r="AC21" s="134">
        <f>Calculations!AV21</f>
        <v>2.6779137839145024E-3</v>
      </c>
      <c r="AD21" s="137">
        <f>Calculations!AW21</f>
        <v>8.6732666907123458E-4</v>
      </c>
      <c r="AE21" s="135">
        <f t="shared" si="15"/>
        <v>2.8024367748665266E-3</v>
      </c>
      <c r="AF21" s="136">
        <f t="shared" si="16"/>
        <v>9.0765743819107628E-4</v>
      </c>
      <c r="AG21" s="139">
        <f t="shared" si="17"/>
        <v>8.2384202510358751E-7</v>
      </c>
      <c r="AH21" s="134">
        <f>Calculations!BD21</f>
        <v>5.7361815030661078E-3</v>
      </c>
      <c r="AI21" s="137">
        <f>Calculations!BE21</f>
        <v>2.6209064427590092E-3</v>
      </c>
      <c r="AJ21" s="135">
        <f t="shared" si="18"/>
        <v>6.002913942958682E-3</v>
      </c>
      <c r="AK21" s="136">
        <f t="shared" si="19"/>
        <v>2.7427787123124278E-3</v>
      </c>
      <c r="AL21" s="139">
        <f t="shared" si="20"/>
        <v>7.5228350647142194E-6</v>
      </c>
      <c r="AM21" s="134">
        <f>Calculations!BL21</f>
        <v>5.3634534931856569E-2</v>
      </c>
      <c r="AN21" s="137">
        <f>Calculations!BM21</f>
        <v>1.9112844660925351E-3</v>
      </c>
      <c r="AO21" s="135">
        <f t="shared" si="21"/>
        <v>5.6128540806187899E-2</v>
      </c>
      <c r="AP21" s="136">
        <f t="shared" si="22"/>
        <v>2.0001735758860416E-3</v>
      </c>
      <c r="AQ21" s="139">
        <f t="shared" si="23"/>
        <v>4.0006943336727544E-6</v>
      </c>
    </row>
    <row r="22" spans="1:43" x14ac:dyDescent="0.25">
      <c r="A22" s="129" t="s">
        <v>77</v>
      </c>
      <c r="B22" s="129">
        <v>0.84210000000000029</v>
      </c>
      <c r="C22" s="132">
        <v>1.4142135623730951E-4</v>
      </c>
      <c r="D22" s="134">
        <f>Calculations!H22</f>
        <v>0.22203473192831338</v>
      </c>
      <c r="E22" s="137">
        <f>Calculations!I22</f>
        <v>2.9141745317832785E-2</v>
      </c>
      <c r="F22" s="135">
        <f t="shared" si="0"/>
        <v>0.18697544775683275</v>
      </c>
      <c r="G22" s="136">
        <f t="shared" si="1"/>
        <v>2.4540283821336967E-2</v>
      </c>
      <c r="H22" s="139">
        <f t="shared" si="2"/>
        <v>6.0222553003177288E-4</v>
      </c>
      <c r="I22" s="134">
        <f>Calculations!P22</f>
        <v>2.8842784033959999E-3</v>
      </c>
      <c r="J22" s="137">
        <f>Calculations!Q22</f>
        <v>9.2641236485684736E-4</v>
      </c>
      <c r="K22" s="135">
        <f t="shared" si="3"/>
        <v>2.4288508434997724E-3</v>
      </c>
      <c r="L22" s="136">
        <f t="shared" si="4"/>
        <v>7.8013195908255794E-4</v>
      </c>
      <c r="M22" s="139">
        <f t="shared" si="5"/>
        <v>6.0860587358198989E-7</v>
      </c>
      <c r="N22" s="134">
        <f>Calculations!X22</f>
        <v>0.111993952723092</v>
      </c>
      <c r="O22" s="137">
        <f>Calculations!Y22</f>
        <v>1.2781631344281013E-2</v>
      </c>
      <c r="P22" s="135">
        <f t="shared" si="6"/>
        <v>9.431010758811581E-2</v>
      </c>
      <c r="Q22" s="136">
        <f t="shared" si="7"/>
        <v>1.0763423408051505E-2</v>
      </c>
      <c r="R22" s="139">
        <f t="shared" si="8"/>
        <v>1.1585128346099107E-4</v>
      </c>
      <c r="S22" s="134">
        <f>Calculations!AF22</f>
        <v>5.5243422629239012</v>
      </c>
      <c r="T22" s="137">
        <f>Calculations!AG22</f>
        <v>9.8172813030915074E-2</v>
      </c>
      <c r="U22" s="135">
        <f t="shared" si="9"/>
        <v>4.6520486196082187</v>
      </c>
      <c r="V22" s="136">
        <f t="shared" si="10"/>
        <v>8.2675017299646353E-2</v>
      </c>
      <c r="W22" s="139">
        <f t="shared" si="11"/>
        <v>6.8351584854968233E-3</v>
      </c>
      <c r="X22" s="134">
        <f>Calculations!AN22</f>
        <v>3.1496337781029195E-3</v>
      </c>
      <c r="Y22" s="137">
        <f>Calculations!AO22</f>
        <v>4.5057722677185392E-4</v>
      </c>
      <c r="Z22" s="135">
        <f t="shared" si="12"/>
        <v>2.6523066045404694E-3</v>
      </c>
      <c r="AA22" s="136">
        <f t="shared" si="13"/>
        <v>3.7943134411362584E-4</v>
      </c>
      <c r="AB22" s="139">
        <f t="shared" si="14"/>
        <v>1.4396814489587274E-7</v>
      </c>
      <c r="AC22" s="134">
        <f>Calculations!AV22</f>
        <v>3.5347558325872505E-3</v>
      </c>
      <c r="AD22" s="137">
        <f>Calculations!AW22</f>
        <v>8.3417388898865798E-4</v>
      </c>
      <c r="AE22" s="135">
        <f t="shared" si="15"/>
        <v>2.9766178866217248E-3</v>
      </c>
      <c r="AF22" s="136">
        <f t="shared" si="16"/>
        <v>7.0245800978563735E-4</v>
      </c>
      <c r="AG22" s="139">
        <f t="shared" si="17"/>
        <v>4.934472555119986E-7</v>
      </c>
      <c r="AH22" s="134">
        <f>Calculations!BD22</f>
        <v>3.2109306813406439E-3</v>
      </c>
      <c r="AI22" s="137">
        <f>Calculations!BE22</f>
        <v>2.6892955268161016E-3</v>
      </c>
      <c r="AJ22" s="135">
        <f t="shared" si="18"/>
        <v>2.703924726756957E-3</v>
      </c>
      <c r="AK22" s="136">
        <f t="shared" si="19"/>
        <v>2.2646558086578568E-3</v>
      </c>
      <c r="AL22" s="139">
        <f t="shared" si="20"/>
        <v>5.1286659316877712E-6</v>
      </c>
      <c r="AM22" s="134">
        <f>Calculations!BL22</f>
        <v>7.6651142367099578E-2</v>
      </c>
      <c r="AN22" s="137">
        <f>Calculations!BM22</f>
        <v>5.7303713647004354E-3</v>
      </c>
      <c r="AO22" s="135">
        <f t="shared" si="21"/>
        <v>6.4547926987334581E-2</v>
      </c>
      <c r="AP22" s="136">
        <f t="shared" si="22"/>
        <v>4.8255579018116682E-3</v>
      </c>
      <c r="AQ22" s="139">
        <f t="shared" si="23"/>
        <v>2.3286009063737029E-5</v>
      </c>
    </row>
    <row r="23" spans="1:43" x14ac:dyDescent="0.25">
      <c r="A23" s="129" t="s">
        <v>97</v>
      </c>
      <c r="B23" s="129">
        <v>0.81559999999999988</v>
      </c>
      <c r="C23" s="132">
        <v>1.4142135623730951E-4</v>
      </c>
      <c r="D23" s="134">
        <f>Calculations!H23</f>
        <v>0.2068666185928264</v>
      </c>
      <c r="E23" s="137">
        <f>Calculations!I23</f>
        <v>2.5263559436819769E-2</v>
      </c>
      <c r="F23" s="135">
        <f t="shared" si="0"/>
        <v>0.16872041412430919</v>
      </c>
      <c r="G23" s="136">
        <f t="shared" si="1"/>
        <v>2.0604979845348342E-2</v>
      </c>
      <c r="H23" s="139">
        <f t="shared" si="2"/>
        <v>4.2456519442721138E-4</v>
      </c>
      <c r="I23" s="134">
        <f>Calculations!P23</f>
        <v>3.1131782225370195E-3</v>
      </c>
      <c r="J23" s="137">
        <f>Calculations!Q23</f>
        <v>9.4052974797756721E-4</v>
      </c>
      <c r="K23" s="135">
        <f t="shared" si="3"/>
        <v>2.5391081583011929E-3</v>
      </c>
      <c r="L23" s="136">
        <f t="shared" si="4"/>
        <v>7.6709618879553822E-4</v>
      </c>
      <c r="M23" s="139">
        <f t="shared" si="5"/>
        <v>5.8843656286464003E-7</v>
      </c>
      <c r="N23" s="134">
        <f>Calculations!X23</f>
        <v>0.11775027702239889</v>
      </c>
      <c r="O23" s="137">
        <f>Calculations!Y23</f>
        <v>1.0934448646121699E-2</v>
      </c>
      <c r="P23" s="135">
        <f t="shared" si="6"/>
        <v>9.6037125939468518E-2</v>
      </c>
      <c r="Q23" s="136">
        <f t="shared" si="7"/>
        <v>8.9181518628767917E-3</v>
      </c>
      <c r="R23" s="139">
        <f t="shared" si="8"/>
        <v>7.9533432649332795E-5</v>
      </c>
      <c r="S23" s="134">
        <f>Calculations!AF23</f>
        <v>69.785144302923484</v>
      </c>
      <c r="T23" s="137">
        <f>Calculations!AG23</f>
        <v>0.53410311724714843</v>
      </c>
      <c r="U23" s="135">
        <f t="shared" si="9"/>
        <v>56.916763693464382</v>
      </c>
      <c r="V23" s="136">
        <f t="shared" si="10"/>
        <v>0.43572628340717945</v>
      </c>
      <c r="W23" s="139">
        <f t="shared" si="11"/>
        <v>0.18985739405183366</v>
      </c>
      <c r="X23" s="134">
        <f>Calculations!AN23</f>
        <v>4.5565862572577494E-3</v>
      </c>
      <c r="Y23" s="137">
        <f>Calculations!AO23</f>
        <v>8.8224803245764158E-4</v>
      </c>
      <c r="Z23" s="135">
        <f t="shared" si="12"/>
        <v>3.7163517514194199E-3</v>
      </c>
      <c r="AA23" s="136">
        <f t="shared" si="13"/>
        <v>7.1956178381588174E-4</v>
      </c>
      <c r="AB23" s="139">
        <f t="shared" si="14"/>
        <v>5.1776916072829373E-7</v>
      </c>
      <c r="AC23" s="134">
        <f>Calculations!AV23</f>
        <v>2.9526915571899165E-3</v>
      </c>
      <c r="AD23" s="137">
        <f>Calculations!AW23</f>
        <v>9.5051942846740385E-4</v>
      </c>
      <c r="AE23" s="135">
        <f t="shared" si="15"/>
        <v>2.4082152340440957E-3</v>
      </c>
      <c r="AF23" s="136">
        <f t="shared" si="16"/>
        <v>7.7524375831797276E-4</v>
      </c>
      <c r="AG23" s="139">
        <f t="shared" si="17"/>
        <v>6.0100288481097542E-7</v>
      </c>
      <c r="AH23" s="134">
        <f>Calculations!BD23</f>
        <v>9.9601577504130137E-2</v>
      </c>
      <c r="AI23" s="137">
        <f>Calculations!BE23</f>
        <v>5.7698994525319982E-3</v>
      </c>
      <c r="AJ23" s="135">
        <f t="shared" si="18"/>
        <v>8.1235046612368522E-2</v>
      </c>
      <c r="AK23" s="136">
        <f t="shared" si="19"/>
        <v>4.7059510742322288E-3</v>
      </c>
      <c r="AL23" s="139">
        <f t="shared" si="20"/>
        <v>2.2145975513067469E-5</v>
      </c>
      <c r="AM23" s="134">
        <f>Calculations!BL23</f>
        <v>3.598340876032214E-2</v>
      </c>
      <c r="AN23" s="137">
        <f>Calculations!BM23</f>
        <v>2.6046676834186756E-3</v>
      </c>
      <c r="AO23" s="135">
        <f t="shared" si="21"/>
        <v>2.9348068184918735E-2</v>
      </c>
      <c r="AP23" s="136">
        <f t="shared" si="22"/>
        <v>2.1243730576065564E-3</v>
      </c>
      <c r="AQ23" s="139">
        <f t="shared" si="23"/>
        <v>4.5129608878846293E-6</v>
      </c>
    </row>
    <row r="24" spans="1:43" x14ac:dyDescent="0.25">
      <c r="A24" s="129" t="s">
        <v>116</v>
      </c>
      <c r="B24" s="129">
        <v>0.79469999999999974</v>
      </c>
      <c r="C24" s="132">
        <v>1.4142135623730951E-4</v>
      </c>
      <c r="D24" s="134">
        <f>Calculations!H24</f>
        <v>9.9377008518456211E-2</v>
      </c>
      <c r="E24" s="137">
        <f>Calculations!I24</f>
        <v>2.7421240941659375E-2</v>
      </c>
      <c r="F24" s="135">
        <f t="shared" si="0"/>
        <v>7.8974908669617122E-2</v>
      </c>
      <c r="G24" s="136">
        <f t="shared" si="1"/>
        <v>2.1791664708248774E-2</v>
      </c>
      <c r="H24" s="139">
        <f t="shared" si="2"/>
        <v>4.7487665075673512E-4</v>
      </c>
      <c r="I24" s="134">
        <f>Calculations!P24</f>
        <v>2.634050859345192E-3</v>
      </c>
      <c r="J24" s="137">
        <f>Calculations!Q24</f>
        <v>1.073470386680942E-3</v>
      </c>
      <c r="K24" s="135">
        <f t="shared" si="3"/>
        <v>2.0932802179216233E-3</v>
      </c>
      <c r="L24" s="136">
        <f t="shared" si="4"/>
        <v>8.5308699762613803E-4</v>
      </c>
      <c r="M24" s="139">
        <f t="shared" si="5"/>
        <v>7.2775742551877843E-7</v>
      </c>
      <c r="N24" s="134">
        <f>Calculations!X24</f>
        <v>0.11438715303124437</v>
      </c>
      <c r="O24" s="137">
        <f>Calculations!Y24</f>
        <v>1.2258967536833967E-2</v>
      </c>
      <c r="P24" s="135">
        <f t="shared" si="6"/>
        <v>9.0903470513929871E-2</v>
      </c>
      <c r="Q24" s="136">
        <f t="shared" si="7"/>
        <v>9.7422149321739013E-3</v>
      </c>
      <c r="R24" s="139">
        <f t="shared" si="8"/>
        <v>9.4910751784672137E-5</v>
      </c>
      <c r="S24" s="134">
        <f>Calculations!AF24</f>
        <v>140.83728123731581</v>
      </c>
      <c r="T24" s="137">
        <f>Calculations!AG24</f>
        <v>1.0406651865636896</v>
      </c>
      <c r="U24" s="135">
        <f t="shared" si="9"/>
        <v>111.92338739929484</v>
      </c>
      <c r="V24" s="136">
        <f t="shared" si="10"/>
        <v>0.82725642866930615</v>
      </c>
      <c r="W24" s="139">
        <f t="shared" si="11"/>
        <v>0.6843531987746948</v>
      </c>
      <c r="X24" s="134">
        <f>Calculations!AN24</f>
        <v>2.1206560776052372E-3</v>
      </c>
      <c r="Y24" s="137">
        <f>Calculations!AO24</f>
        <v>5.7223782663797342E-4</v>
      </c>
      <c r="Z24" s="135">
        <f t="shared" si="12"/>
        <v>1.6852853848728815E-3</v>
      </c>
      <c r="AA24" s="136">
        <f t="shared" si="13"/>
        <v>4.5475749972108344E-4</v>
      </c>
      <c r="AB24" s="139">
        <f t="shared" si="14"/>
        <v>2.068043835525712E-7</v>
      </c>
      <c r="AC24" s="134">
        <f>Calculations!AV24</f>
        <v>1.8789730092841686E-3</v>
      </c>
      <c r="AD24" s="137">
        <f>Calculations!AW24</f>
        <v>6.2522535431878566E-4</v>
      </c>
      <c r="AE24" s="135">
        <f t="shared" si="15"/>
        <v>1.4932198504781283E-3</v>
      </c>
      <c r="AF24" s="136">
        <f t="shared" si="16"/>
        <v>4.9686666013322098E-4</v>
      </c>
      <c r="AG24" s="139">
        <f t="shared" si="17"/>
        <v>2.4687647795194171E-7</v>
      </c>
      <c r="AH24" s="134">
        <f>Calculations!BD24</f>
        <v>8.7862491993503204E-3</v>
      </c>
      <c r="AI24" s="137">
        <f>Calculations!BE24</f>
        <v>2.8240813106560707E-3</v>
      </c>
      <c r="AJ24" s="135">
        <f t="shared" si="18"/>
        <v>6.9824322387236973E-3</v>
      </c>
      <c r="AK24" s="136">
        <f t="shared" si="19"/>
        <v>2.2442977615531497E-3</v>
      </c>
      <c r="AL24" s="139">
        <f t="shared" si="20"/>
        <v>5.0368724425124784E-6</v>
      </c>
      <c r="AM24" s="134">
        <f>Calculations!BL24</f>
        <v>8.4900760127143531E-3</v>
      </c>
      <c r="AN24" s="137">
        <f>Calculations!BM24</f>
        <v>1.8205639026826019E-3</v>
      </c>
      <c r="AO24" s="135">
        <f t="shared" si="21"/>
        <v>6.7470634073040943E-3</v>
      </c>
      <c r="AP24" s="136">
        <f t="shared" si="22"/>
        <v>1.4468026316735859E-3</v>
      </c>
      <c r="AQ24" s="139">
        <f t="shared" si="23"/>
        <v>2.093237855017614E-6</v>
      </c>
    </row>
    <row r="25" spans="1:43" x14ac:dyDescent="0.25">
      <c r="A25" s="129" t="s">
        <v>177</v>
      </c>
      <c r="B25" s="129">
        <v>0.83179999999999943</v>
      </c>
      <c r="C25" s="132">
        <v>1.4142135623730951E-4</v>
      </c>
      <c r="D25" s="134">
        <f>Calculations!H25</f>
        <v>0.11728264836116606</v>
      </c>
      <c r="E25" s="137">
        <f>Calculations!I25</f>
        <v>0.18586372329356288</v>
      </c>
      <c r="F25" s="135">
        <f t="shared" si="0"/>
        <v>9.7555706906817863E-2</v>
      </c>
      <c r="G25" s="136">
        <f t="shared" si="1"/>
        <v>0.15460144592530678</v>
      </c>
      <c r="H25" s="139">
        <f t="shared" si="2"/>
        <v>2.3901607082195558E-2</v>
      </c>
      <c r="I25" s="134">
        <f>Calculations!P25</f>
        <v>5.241618000625752E-4</v>
      </c>
      <c r="J25" s="137">
        <f>Calculations!Q25</f>
        <v>8.7079598121747332E-4</v>
      </c>
      <c r="K25" s="135">
        <f t="shared" si="3"/>
        <v>4.3599778529204974E-4</v>
      </c>
      <c r="L25" s="136">
        <f t="shared" si="4"/>
        <v>7.2432810096980348E-4</v>
      </c>
      <c r="M25" s="139">
        <f t="shared" si="5"/>
        <v>5.2465119785452181E-7</v>
      </c>
      <c r="N25" s="134">
        <f>Calculations!X25</f>
        <v>0.10639806646054756</v>
      </c>
      <c r="O25" s="137">
        <f>Calculations!Y25</f>
        <v>8.6343869455485778E-3</v>
      </c>
      <c r="P25" s="135">
        <f t="shared" si="6"/>
        <v>8.85019116818834E-2</v>
      </c>
      <c r="Q25" s="136">
        <f t="shared" si="7"/>
        <v>7.18209882349778E-3</v>
      </c>
      <c r="R25" s="139">
        <f t="shared" si="8"/>
        <v>5.1582543510488198E-5</v>
      </c>
      <c r="S25" s="134">
        <f>Calculations!AF25</f>
        <v>126.98551892897613</v>
      </c>
      <c r="T25" s="137">
        <f>Calculations!AG25</f>
        <v>1.005040187599908</v>
      </c>
      <c r="U25" s="135">
        <f>S25*$B25</f>
        <v>105.62655464512227</v>
      </c>
      <c r="V25" s="136">
        <f t="shared" si="10"/>
        <v>0.83618529417225218</v>
      </c>
      <c r="W25" s="139">
        <f t="shared" si="11"/>
        <v>0.69920584618993586</v>
      </c>
      <c r="X25" s="134">
        <f>Calculations!AN25</f>
        <v>2.5974368518438496E-3</v>
      </c>
      <c r="Y25" s="137">
        <f>Calculations!AO25</f>
        <v>7.0393875108684082E-4</v>
      </c>
      <c r="Z25" s="135">
        <f t="shared" si="12"/>
        <v>2.1605479733637126E-3</v>
      </c>
      <c r="AA25" s="136">
        <f t="shared" si="13"/>
        <v>5.8553636837623392E-4</v>
      </c>
      <c r="AB25" s="139">
        <f t="shared" si="14"/>
        <v>3.428528386912287E-7</v>
      </c>
      <c r="AC25" s="134">
        <f>Calculations!AV25</f>
        <v>6.9482843164979315E-4</v>
      </c>
      <c r="AD25" s="137">
        <f>Calculations!AW25</f>
        <v>4.8467568520145932E-4</v>
      </c>
      <c r="AE25" s="135">
        <f t="shared" si="15"/>
        <v>5.7795828944629749E-4</v>
      </c>
      <c r="AF25" s="136">
        <f t="shared" si="16"/>
        <v>4.0315324692583509E-4</v>
      </c>
      <c r="AG25" s="139">
        <f t="shared" si="17"/>
        <v>1.6253254050684336E-7</v>
      </c>
      <c r="AH25" s="134">
        <f>Calculations!BD25</f>
        <v>1.2593788353682526E-2</v>
      </c>
      <c r="AI25" s="137">
        <f>Calculations!BE25</f>
        <v>3.0246009314940283E-3</v>
      </c>
      <c r="AJ25" s="135">
        <f t="shared" si="18"/>
        <v>1.0475513152593117E-2</v>
      </c>
      <c r="AK25" s="136">
        <f t="shared" si="19"/>
        <v>2.5158636852305565E-3</v>
      </c>
      <c r="AL25" s="139">
        <f t="shared" si="20"/>
        <v>6.3295700826618767E-6</v>
      </c>
      <c r="AM25" s="134">
        <f>Calculations!BL25</f>
        <v>4.2969410712625274E-3</v>
      </c>
      <c r="AN25" s="137">
        <f>Calculations!BM25</f>
        <v>5.562568137060976E-4</v>
      </c>
      <c r="AO25" s="135">
        <f t="shared" si="21"/>
        <v>3.5741955830761677E-3</v>
      </c>
      <c r="AP25" s="136">
        <f t="shared" si="22"/>
        <v>4.6269481668800567E-4</v>
      </c>
      <c r="AQ25" s="139">
        <f t="shared" si="23"/>
        <v>2.1408649338994717E-7</v>
      </c>
    </row>
    <row r="26" spans="1:43" x14ac:dyDescent="0.25">
      <c r="A26" s="129" t="s">
        <v>148</v>
      </c>
      <c r="B26" s="129">
        <v>0.81569999999999965</v>
      </c>
      <c r="C26" s="132">
        <v>1.4142135623730951E-4</v>
      </c>
      <c r="D26" s="134">
        <f>Calculations!H26</f>
        <v>0.22889117338162196</v>
      </c>
      <c r="E26" s="137">
        <f>Calculations!I26</f>
        <v>2.5291287005404749E-2</v>
      </c>
      <c r="F26" s="135">
        <f t="shared" si="0"/>
        <v>0.18670653012738894</v>
      </c>
      <c r="G26" s="136">
        <f t="shared" si="1"/>
        <v>2.063012820578897E-2</v>
      </c>
      <c r="H26" s="139">
        <f t="shared" si="2"/>
        <v>4.2560218978728964E-4</v>
      </c>
      <c r="I26" s="134">
        <f>Calculations!P26</f>
        <v>1.7991653657633102E-3</v>
      </c>
      <c r="J26" s="137">
        <f>Calculations!Q26</f>
        <v>1.6178448180156192E-3</v>
      </c>
      <c r="K26" s="135">
        <f t="shared" si="3"/>
        <v>1.4675791888531316E-3</v>
      </c>
      <c r="L26" s="136">
        <f t="shared" si="4"/>
        <v>1.3196760425840573E-3</v>
      </c>
      <c r="M26" s="139">
        <f t="shared" si="5"/>
        <v>1.7415448573703185E-6</v>
      </c>
      <c r="N26" s="134">
        <f>Calculations!X26</f>
        <v>0.12152973642658142</v>
      </c>
      <c r="O26" s="137">
        <f>Calculations!Y26</f>
        <v>9.0558157305351428E-3</v>
      </c>
      <c r="P26" s="135">
        <f t="shared" si="6"/>
        <v>9.9131806003162418E-2</v>
      </c>
      <c r="Q26" s="136">
        <f t="shared" si="7"/>
        <v>7.3868488857104491E-3</v>
      </c>
      <c r="R26" s="139">
        <f t="shared" si="8"/>
        <v>5.4565536460321705E-5</v>
      </c>
      <c r="S26" s="134">
        <f>Calculations!AF26</f>
        <v>78.91096819330069</v>
      </c>
      <c r="T26" s="137">
        <f>Calculations!AG26</f>
        <v>0.71452283605667866</v>
      </c>
      <c r="U26" s="135">
        <f t="shared" si="9"/>
        <v>64.36767675527534</v>
      </c>
      <c r="V26" s="136">
        <f t="shared" si="10"/>
        <v>0.58294310617607747</v>
      </c>
      <c r="W26" s="139">
        <f t="shared" si="11"/>
        <v>0.33982266503821351</v>
      </c>
      <c r="X26" s="134">
        <f>Calculations!AN26</f>
        <v>3.3332365749784161E-2</v>
      </c>
      <c r="Y26" s="137">
        <f>Calculations!AO26</f>
        <v>1.73290648172291E-3</v>
      </c>
      <c r="Z26" s="135">
        <f t="shared" si="12"/>
        <v>2.7189210742098929E-2</v>
      </c>
      <c r="AA26" s="136">
        <f t="shared" si="13"/>
        <v>1.4135396771945009E-3</v>
      </c>
      <c r="AB26" s="139">
        <f t="shared" si="14"/>
        <v>1.9980944190031338E-6</v>
      </c>
      <c r="AC26" s="134">
        <f>Calculations!AV26</f>
        <v>3.5382565246786521E-4</v>
      </c>
      <c r="AD26" s="137">
        <f>Calculations!AW26</f>
        <v>3.8256553679592235E-4</v>
      </c>
      <c r="AE26" s="135">
        <f t="shared" si="15"/>
        <v>2.8861558471803754E-4</v>
      </c>
      <c r="AF26" s="136">
        <f t="shared" si="16"/>
        <v>3.1205871237626186E-4</v>
      </c>
      <c r="AG26" s="139">
        <f t="shared" si="17"/>
        <v>9.7380639969930524E-8</v>
      </c>
      <c r="AH26" s="134">
        <f>Calculations!BD26</f>
        <v>2.3216205277539682E-2</v>
      </c>
      <c r="AI26" s="137">
        <f>Calculations!BE26</f>
        <v>2.8236822736613727E-3</v>
      </c>
      <c r="AJ26" s="135">
        <f t="shared" si="18"/>
        <v>1.8937458644889112E-2</v>
      </c>
      <c r="AK26" s="136">
        <f t="shared" si="19"/>
        <v>2.3032799707338966E-3</v>
      </c>
      <c r="AL26" s="139">
        <f t="shared" si="20"/>
        <v>5.3050986235839395E-6</v>
      </c>
      <c r="AM26" s="134">
        <f>Calculations!BL26</f>
        <v>3.0600471632449538E-3</v>
      </c>
      <c r="AN26" s="137">
        <f>Calculations!BM26</f>
        <v>1.0958907351583142E-3</v>
      </c>
      <c r="AO26" s="135">
        <f t="shared" si="21"/>
        <v>2.4960804710589075E-3</v>
      </c>
      <c r="AP26" s="136">
        <f t="shared" si="22"/>
        <v>8.9391817741971353E-4</v>
      </c>
      <c r="AQ26" s="139">
        <f t="shared" si="23"/>
        <v>7.9908970792138247E-7</v>
      </c>
    </row>
    <row r="27" spans="1:43" x14ac:dyDescent="0.25">
      <c r="A27" s="129" t="s">
        <v>30</v>
      </c>
      <c r="B27" s="129">
        <v>0.81200000000000028</v>
      </c>
      <c r="C27" s="132">
        <v>1.4142135623730951E-4</v>
      </c>
      <c r="D27" s="134">
        <f>Calculations!H27</f>
        <v>10.258138934939923</v>
      </c>
      <c r="E27" s="137">
        <f>Calculations!I27</f>
        <v>7.7172827576552736E-2</v>
      </c>
      <c r="F27" s="135">
        <f t="shared" si="0"/>
        <v>8.3296088151712215</v>
      </c>
      <c r="G27" s="136">
        <f t="shared" si="1"/>
        <v>6.2681126295134462E-2</v>
      </c>
      <c r="H27" s="139">
        <f t="shared" si="2"/>
        <v>3.9289235936265966E-3</v>
      </c>
      <c r="I27" s="134">
        <f>Calculations!P27</f>
        <v>2.0082618334345262E-3</v>
      </c>
      <c r="J27" s="137">
        <f>Calculations!Q27</f>
        <v>1.2265658534811759E-3</v>
      </c>
      <c r="K27" s="135">
        <f t="shared" si="3"/>
        <v>1.6307086087488359E-3</v>
      </c>
      <c r="L27" s="136">
        <f t="shared" si="4"/>
        <v>9.9597151352100242E-4</v>
      </c>
      <c r="M27" s="139">
        <f t="shared" si="5"/>
        <v>9.9195925574531625E-7</v>
      </c>
      <c r="N27" s="134">
        <f>Calculations!X27</f>
        <v>0.1314871075767185</v>
      </c>
      <c r="O27" s="137">
        <f>Calculations!Y27</f>
        <v>1.1733942323308238E-2</v>
      </c>
      <c r="P27" s="135">
        <f t="shared" si="6"/>
        <v>0.10676753135229546</v>
      </c>
      <c r="Q27" s="136">
        <f t="shared" si="7"/>
        <v>9.5279793119014619E-3</v>
      </c>
      <c r="R27" s="139">
        <f t="shared" si="8"/>
        <v>9.0782389768022259E-5</v>
      </c>
      <c r="S27" s="134">
        <f>Calculations!AF27</f>
        <v>42.235378305229943</v>
      </c>
      <c r="T27" s="137">
        <f>Calculations!AG27</f>
        <v>0.36316551447662437</v>
      </c>
      <c r="U27" s="135">
        <f t="shared" si="9"/>
        <v>34.295127183846724</v>
      </c>
      <c r="V27" s="136">
        <f t="shared" si="10"/>
        <v>0.29495088274444115</v>
      </c>
      <c r="W27" s="139">
        <f t="shared" si="11"/>
        <v>8.6996023231725075E-2</v>
      </c>
      <c r="X27" s="134">
        <f>Calculations!AN27</f>
        <v>9.5852437699543182E-4</v>
      </c>
      <c r="Y27" s="137">
        <f>Calculations!AO27</f>
        <v>5.8801821858517334E-4</v>
      </c>
      <c r="Z27" s="135">
        <f t="shared" si="12"/>
        <v>7.7832179412029091E-4</v>
      </c>
      <c r="AA27" s="136">
        <f t="shared" si="13"/>
        <v>4.7747081273357274E-4</v>
      </c>
      <c r="AB27" s="139">
        <f t="shared" si="14"/>
        <v>2.2797837701245847E-7</v>
      </c>
      <c r="AC27" s="134">
        <f>Calculations!AV27</f>
        <v>3.7393791995746526E-4</v>
      </c>
      <c r="AD27" s="137">
        <f>Calculations!AW27</f>
        <v>3.637903862583542E-4</v>
      </c>
      <c r="AE27" s="135">
        <f t="shared" si="15"/>
        <v>3.036375910054619E-4</v>
      </c>
      <c r="AF27" s="136">
        <f t="shared" si="16"/>
        <v>2.9539779837538602E-4</v>
      </c>
      <c r="AG27" s="139">
        <f t="shared" si="17"/>
        <v>8.7259859285025204E-8</v>
      </c>
      <c r="AH27" s="134">
        <f>Calculations!BD27</f>
        <v>1.4201009276016724E-2</v>
      </c>
      <c r="AI27" s="137">
        <f>Calculations!BE27</f>
        <v>2.6387631003778819E-3</v>
      </c>
      <c r="AJ27" s="135">
        <f t="shared" si="18"/>
        <v>1.1531219532125584E-2</v>
      </c>
      <c r="AK27" s="136">
        <f t="shared" si="19"/>
        <v>2.1426765787067904E-3</v>
      </c>
      <c r="AL27" s="139">
        <f t="shared" si="20"/>
        <v>4.5910629209386363E-6</v>
      </c>
      <c r="AM27" s="134">
        <f>Calculations!BL27</f>
        <v>2.1259315537439623E-3</v>
      </c>
      <c r="AN27" s="137">
        <f>Calculations!BM27</f>
        <v>6.8559534393784988E-4</v>
      </c>
      <c r="AO27" s="135">
        <f t="shared" si="21"/>
        <v>1.7262564216400981E-3</v>
      </c>
      <c r="AP27" s="136">
        <f t="shared" si="22"/>
        <v>5.5670350046231761E-4</v>
      </c>
      <c r="AQ27" s="139">
        <f t="shared" si="23"/>
        <v>3.0991878742699768E-7</v>
      </c>
    </row>
    <row r="28" spans="1:43" x14ac:dyDescent="0.25">
      <c r="A28" s="129" t="s">
        <v>147</v>
      </c>
      <c r="B28" s="129">
        <v>0.85659999999999936</v>
      </c>
      <c r="C28" s="132">
        <v>1.4142135623730951E-4</v>
      </c>
      <c r="D28" s="134">
        <f>Calculations!H28</f>
        <v>6.4797078035501138E-2</v>
      </c>
      <c r="E28" s="137">
        <f>Calculations!I28</f>
        <v>3.2532045176460335E-2</v>
      </c>
      <c r="F28" s="135">
        <f t="shared" si="0"/>
        <v>5.5505177045210234E-2</v>
      </c>
      <c r="G28" s="136">
        <f t="shared" si="1"/>
        <v>2.7866951404837196E-2</v>
      </c>
      <c r="H28" s="139">
        <f t="shared" si="2"/>
        <v>7.7656698059955774E-4</v>
      </c>
      <c r="I28" s="134">
        <f>Calculations!P28</f>
        <v>1.1315831924952006E-3</v>
      </c>
      <c r="J28" s="137">
        <f>Calculations!Q28</f>
        <v>9.2451458254820746E-4</v>
      </c>
      <c r="K28" s="135">
        <f t="shared" si="3"/>
        <v>9.6931416269138812E-4</v>
      </c>
      <c r="L28" s="136">
        <f t="shared" si="4"/>
        <v>7.9193920757971868E-4</v>
      </c>
      <c r="M28" s="139">
        <f t="shared" si="5"/>
        <v>6.2716770850199277E-7</v>
      </c>
      <c r="N28" s="134">
        <f>Calculations!X28</f>
        <v>0.10366328267011655</v>
      </c>
      <c r="O28" s="137">
        <f>Calculations!Y28</f>
        <v>9.0523922539589279E-3</v>
      </c>
      <c r="P28" s="135">
        <f t="shared" si="6"/>
        <v>8.879796793522178E-2</v>
      </c>
      <c r="Q28" s="136">
        <f t="shared" si="7"/>
        <v>7.7542930629816596E-3</v>
      </c>
      <c r="R28" s="139">
        <f t="shared" si="8"/>
        <v>6.012906090660549E-5</v>
      </c>
      <c r="S28" s="134">
        <f>Calculations!AF28</f>
        <v>21.079724936419257</v>
      </c>
      <c r="T28" s="137">
        <f>Calculations!AG28</f>
        <v>0.25809168015801393</v>
      </c>
      <c r="U28" s="135">
        <f t="shared" si="9"/>
        <v>18.056892380536723</v>
      </c>
      <c r="V28" s="136">
        <f t="shared" si="10"/>
        <v>0.22110143146502659</v>
      </c>
      <c r="W28" s="139">
        <f t="shared" si="11"/>
        <v>4.8885842995883846E-2</v>
      </c>
      <c r="X28" s="134">
        <f>Calculations!AN28</f>
        <v>7.3704294281465201E-4</v>
      </c>
      <c r="Y28" s="137">
        <f>Calculations!AO28</f>
        <v>3.3841214649302746E-4</v>
      </c>
      <c r="Z28" s="135">
        <f t="shared" si="12"/>
        <v>6.3135098481503045E-4</v>
      </c>
      <c r="AA28" s="136">
        <f t="shared" si="13"/>
        <v>2.8988386342558066E-4</v>
      </c>
      <c r="AB28" s="139">
        <f t="shared" si="14"/>
        <v>8.40326542745407E-8</v>
      </c>
      <c r="AC28" s="134">
        <f>Calculations!AV28</f>
        <v>6.8521359290273914E-5</v>
      </c>
      <c r="AD28" s="137">
        <f>Calculations!AW28</f>
        <v>3.5544629196763576E-4</v>
      </c>
      <c r="AE28" s="135">
        <f t="shared" si="15"/>
        <v>5.8695396368048592E-5</v>
      </c>
      <c r="AF28" s="136">
        <f t="shared" si="16"/>
        <v>3.0447529385368212E-4</v>
      </c>
      <c r="AG28" s="139">
        <f t="shared" si="17"/>
        <v>9.2705204567286083E-8</v>
      </c>
      <c r="AH28" s="134">
        <f>Calculations!BD28</f>
        <v>9.2463796513422535E-3</v>
      </c>
      <c r="AI28" s="137">
        <f>Calculations!BE28</f>
        <v>2.2264015375232727E-3</v>
      </c>
      <c r="AJ28" s="135">
        <f t="shared" si="18"/>
        <v>7.9204488093397689E-3</v>
      </c>
      <c r="AK28" s="136">
        <f t="shared" si="19"/>
        <v>1.9071360053353006E-3</v>
      </c>
      <c r="AL28" s="139">
        <f t="shared" si="20"/>
        <v>3.6371677428462877E-6</v>
      </c>
      <c r="AM28" s="134">
        <f>Calculations!BL28</f>
        <v>1.6996268453343527E-3</v>
      </c>
      <c r="AN28" s="137">
        <f>Calculations!BM28</f>
        <v>5.3415805703836683E-4</v>
      </c>
      <c r="AO28" s="135">
        <f t="shared" si="21"/>
        <v>1.4559003557134056E-3</v>
      </c>
      <c r="AP28" s="136">
        <f t="shared" si="22"/>
        <v>4.575598547924796E-4</v>
      </c>
      <c r="AQ28" s="139">
        <f t="shared" si="23"/>
        <v>2.0936102071771501E-7</v>
      </c>
    </row>
    <row r="29" spans="1:43" x14ac:dyDescent="0.25">
      <c r="A29" s="129" t="s">
        <v>183</v>
      </c>
      <c r="B29" s="129">
        <v>0.7804000000000002</v>
      </c>
      <c r="C29" s="132">
        <v>1.4142135623730951E-4</v>
      </c>
      <c r="D29" s="134">
        <f>Calculations!H29</f>
        <v>0.14694590205653682</v>
      </c>
      <c r="E29" s="137">
        <f>Calculations!I29</f>
        <v>2.918905597776535E-2</v>
      </c>
      <c r="F29" s="135">
        <f t="shared" si="0"/>
        <v>0.11467658196492136</v>
      </c>
      <c r="G29" s="136">
        <f t="shared" si="1"/>
        <v>2.2779148764376242E-2</v>
      </c>
      <c r="H29" s="139">
        <f t="shared" si="2"/>
        <v>5.1888961842958372E-4</v>
      </c>
      <c r="I29" s="134">
        <f>Calculations!P29</f>
        <v>8.7936806532308467E-4</v>
      </c>
      <c r="J29" s="137">
        <f>Calculations!Q29</f>
        <v>7.9124624113412114E-4</v>
      </c>
      <c r="K29" s="135">
        <f t="shared" si="3"/>
        <v>6.8625883817813543E-4</v>
      </c>
      <c r="L29" s="136">
        <f t="shared" si="4"/>
        <v>6.1748857910418574E-4</v>
      </c>
      <c r="M29" s="139">
        <f t="shared" si="5"/>
        <v>3.8129214532410625E-7</v>
      </c>
      <c r="N29" s="134">
        <f>Calculations!X29</f>
        <v>0.11675339299718826</v>
      </c>
      <c r="O29" s="137">
        <f>Calculations!Y29</f>
        <v>1.4969267043210105E-2</v>
      </c>
      <c r="P29" s="135">
        <f t="shared" si="6"/>
        <v>9.1114347895005748E-2</v>
      </c>
      <c r="Q29" s="136">
        <f t="shared" si="7"/>
        <v>1.1682027669181758E-2</v>
      </c>
      <c r="R29" s="139">
        <f t="shared" si="8"/>
        <v>1.3646977046352817E-4</v>
      </c>
      <c r="S29" s="134">
        <f>Calculations!AF29</f>
        <v>10.895932275151161</v>
      </c>
      <c r="T29" s="137">
        <f>Calculations!AG29</f>
        <v>0.10835151251846613</v>
      </c>
      <c r="U29" s="135">
        <f t="shared" si="9"/>
        <v>8.5031855475279681</v>
      </c>
      <c r="V29" s="136">
        <f t="shared" si="10"/>
        <v>8.4571559509247843E-2</v>
      </c>
      <c r="W29" s="139">
        <f t="shared" si="11"/>
        <v>7.1523486778262493E-3</v>
      </c>
      <c r="X29" s="134">
        <f>Calculations!AN29</f>
        <v>9.6544621625667241E-4</v>
      </c>
      <c r="Y29" s="137">
        <f>Calculations!AO29</f>
        <v>4.5459717597273221E-4</v>
      </c>
      <c r="Z29" s="135">
        <f t="shared" si="12"/>
        <v>7.534342271667073E-4</v>
      </c>
      <c r="AA29" s="136">
        <f t="shared" si="13"/>
        <v>3.5476766240227114E-4</v>
      </c>
      <c r="AB29" s="139">
        <f t="shared" si="14"/>
        <v>1.2586009428637182E-7</v>
      </c>
      <c r="AC29" s="134">
        <f>Calculations!AV29</f>
        <v>1.0804947302210104E-3</v>
      </c>
      <c r="AD29" s="137">
        <f>Calculations!AW29</f>
        <v>5.1743845324957183E-4</v>
      </c>
      <c r="AE29" s="135">
        <f t="shared" si="15"/>
        <v>8.432180874644767E-4</v>
      </c>
      <c r="AF29" s="136">
        <f t="shared" si="16"/>
        <v>4.0380899782737977E-4</v>
      </c>
      <c r="AG29" s="139">
        <f t="shared" si="17"/>
        <v>1.630617067263528E-7</v>
      </c>
      <c r="AH29" s="134">
        <f>Calculations!BD29</f>
        <v>1.6583862423820237E-2</v>
      </c>
      <c r="AI29" s="137">
        <f>Calculations!BE29</f>
        <v>2.7748466767102101E-3</v>
      </c>
      <c r="AJ29" s="135">
        <f t="shared" si="18"/>
        <v>1.2942046235549317E-2</v>
      </c>
      <c r="AK29" s="136">
        <f t="shared" si="19"/>
        <v>2.1654916165376121E-3</v>
      </c>
      <c r="AL29" s="139">
        <f t="shared" si="20"/>
        <v>4.6893539412946803E-6</v>
      </c>
      <c r="AM29" s="134">
        <f>Calculations!BL29</f>
        <v>1.4527337064594906E-3</v>
      </c>
      <c r="AN29" s="137">
        <f>Calculations!BM29</f>
        <v>6.5931688904129183E-4</v>
      </c>
      <c r="AO29" s="135">
        <f t="shared" si="21"/>
        <v>1.1337133845209868E-3</v>
      </c>
      <c r="AP29" s="136">
        <f t="shared" si="22"/>
        <v>5.145309412245084E-4</v>
      </c>
      <c r="AQ29" s="139">
        <f t="shared" si="23"/>
        <v>2.6474208947737854E-7</v>
      </c>
    </row>
    <row r="30" spans="1:43" x14ac:dyDescent="0.25">
      <c r="A30" s="129" t="s">
        <v>37</v>
      </c>
      <c r="B30" s="129">
        <v>0.79599999999999937</v>
      </c>
      <c r="C30" s="132">
        <v>1.4142135623730951E-4</v>
      </c>
      <c r="D30" s="134">
        <f>Calculations!H30</f>
        <v>2.5154419833055153E-2</v>
      </c>
      <c r="E30" s="137">
        <f>Calculations!I30</f>
        <v>2.9221368213510748E-2</v>
      </c>
      <c r="F30" s="135">
        <f t="shared" si="0"/>
        <v>2.0022918187111886E-2</v>
      </c>
      <c r="G30" s="136">
        <f t="shared" si="1"/>
        <v>2.3260209369983402E-2</v>
      </c>
      <c r="H30" s="139">
        <f t="shared" si="2"/>
        <v>5.4103733993546364E-4</v>
      </c>
      <c r="I30" s="134">
        <f>Calculations!P30</f>
        <v>3.7549651086135144E-4</v>
      </c>
      <c r="J30" s="137">
        <f>Calculations!Q30</f>
        <v>8.2531588963127758E-4</v>
      </c>
      <c r="K30" s="135">
        <f t="shared" si="3"/>
        <v>2.9889522264563552E-4</v>
      </c>
      <c r="L30" s="136">
        <f t="shared" si="4"/>
        <v>6.5695145029273769E-4</v>
      </c>
      <c r="M30" s="139">
        <f t="shared" si="5"/>
        <v>4.315852080417314E-7</v>
      </c>
      <c r="N30" s="134">
        <f>Calculations!X30</f>
        <v>0.1096768420115235</v>
      </c>
      <c r="O30" s="137">
        <f>Calculations!Y30</f>
        <v>1.1478993175422144E-2</v>
      </c>
      <c r="P30" s="135">
        <f t="shared" si="6"/>
        <v>8.7302766241172641E-2</v>
      </c>
      <c r="Q30" s="136">
        <f t="shared" si="7"/>
        <v>9.1372917323884317E-3</v>
      </c>
      <c r="R30" s="139">
        <f t="shared" si="8"/>
        <v>8.3490100202773991E-5</v>
      </c>
      <c r="S30" s="134">
        <f>Calculations!AF30</f>
        <v>5.7665495558893811</v>
      </c>
      <c r="T30" s="137">
        <f>Calculations!AG30</f>
        <v>5.2537598296489976E-2</v>
      </c>
      <c r="U30" s="135">
        <f t="shared" si="9"/>
        <v>4.5901734464879436</v>
      </c>
      <c r="V30" s="136">
        <f t="shared" si="10"/>
        <v>4.1827878982915449E-2</v>
      </c>
      <c r="W30" s="139">
        <f t="shared" si="11"/>
        <v>1.7495714602094199E-3</v>
      </c>
      <c r="X30" s="134">
        <f>Calculations!AN30</f>
        <v>6.9156440918972744E-4</v>
      </c>
      <c r="Y30" s="137">
        <f>Calculations!AO30</f>
        <v>3.0861678705196418E-4</v>
      </c>
      <c r="Z30" s="135">
        <f t="shared" si="12"/>
        <v>5.5048526971502264E-4</v>
      </c>
      <c r="AA30" s="136">
        <f t="shared" si="13"/>
        <v>2.4565898196186989E-4</v>
      </c>
      <c r="AB30" s="139">
        <f t="shared" si="14"/>
        <v>6.0348335418542315E-8</v>
      </c>
      <c r="AC30" s="134">
        <f>Calculations!AV30</f>
        <v>3.590677747513092E-6</v>
      </c>
      <c r="AD30" s="137">
        <f>Calculations!AW30</f>
        <v>3.3565135427258616E-4</v>
      </c>
      <c r="AE30" s="135">
        <f t="shared" si="15"/>
        <v>2.8581794870204188E-6</v>
      </c>
      <c r="AF30" s="136">
        <f t="shared" si="16"/>
        <v>2.6717847800146092E-4</v>
      </c>
      <c r="AG30" s="139">
        <f t="shared" si="17"/>
        <v>7.1384339107177142E-8</v>
      </c>
      <c r="AH30" s="134">
        <f>Calculations!BD30</f>
        <v>1.470137478434962E-2</v>
      </c>
      <c r="AI30" s="137">
        <f>Calculations!BE30</f>
        <v>3.0479250922731643E-3</v>
      </c>
      <c r="AJ30" s="135">
        <f t="shared" si="18"/>
        <v>1.1702294328342288E-2</v>
      </c>
      <c r="AK30" s="136">
        <f t="shared" si="19"/>
        <v>2.4261492642868778E-3</v>
      </c>
      <c r="AL30" s="139">
        <f t="shared" si="20"/>
        <v>5.8862002525997588E-6</v>
      </c>
      <c r="AM30" s="134">
        <f>Calculations!BL30</f>
        <v>1.2615678936421021E-3</v>
      </c>
      <c r="AN30" s="137">
        <f>Calculations!BM30</f>
        <v>4.3513826235207817E-4</v>
      </c>
      <c r="AO30" s="135">
        <f t="shared" si="21"/>
        <v>1.0042080433391124E-3</v>
      </c>
      <c r="AP30" s="136">
        <f t="shared" si="22"/>
        <v>3.4637010278176409E-4</v>
      </c>
      <c r="AQ30" s="139">
        <f t="shared" si="23"/>
        <v>1.1997224810104982E-7</v>
      </c>
    </row>
    <row r="31" spans="1:43" x14ac:dyDescent="0.25">
      <c r="A31" s="129" t="s">
        <v>42</v>
      </c>
      <c r="B31" s="129">
        <v>0.82279999999999998</v>
      </c>
      <c r="C31" s="132">
        <v>1.4142135623730951E-4</v>
      </c>
      <c r="D31" s="134">
        <f>Calculations!H31</f>
        <v>0.23603660628622075</v>
      </c>
      <c r="E31" s="137">
        <f>Calculations!I31</f>
        <v>2.3855154695565824E-2</v>
      </c>
      <c r="F31" s="135">
        <f t="shared" si="0"/>
        <v>0.19421091965230242</v>
      </c>
      <c r="G31" s="136">
        <f t="shared" si="1"/>
        <v>1.9628049668053441E-2</v>
      </c>
      <c r="H31" s="139">
        <f t="shared" si="2"/>
        <v>3.8526033377157278E-4</v>
      </c>
      <c r="I31" s="134">
        <f>Calculations!P31</f>
        <v>9.155407386259775E-4</v>
      </c>
      <c r="J31" s="137">
        <f>Calculations!Q31</f>
        <v>9.1708845528559724E-4</v>
      </c>
      <c r="K31" s="135">
        <f t="shared" si="3"/>
        <v>7.5330691974145425E-4</v>
      </c>
      <c r="L31" s="136">
        <f t="shared" si="4"/>
        <v>7.5458039211734654E-4</v>
      </c>
      <c r="M31" s="139">
        <f t="shared" si="5"/>
        <v>5.6939156816796845E-7</v>
      </c>
      <c r="N31" s="134">
        <f>Calculations!X31</f>
        <v>0.14171979008448882</v>
      </c>
      <c r="O31" s="137">
        <f>Calculations!Y31</f>
        <v>9.7376852247800481E-3</v>
      </c>
      <c r="P31" s="135">
        <f t="shared" si="6"/>
        <v>0.1166070432815174</v>
      </c>
      <c r="Q31" s="136">
        <f t="shared" si="7"/>
        <v>8.012192470407643E-3</v>
      </c>
      <c r="R31" s="139">
        <f t="shared" si="8"/>
        <v>6.4195228182856932E-5</v>
      </c>
      <c r="S31" s="134">
        <f>Calculations!AF31</f>
        <v>3.0270680642141907</v>
      </c>
      <c r="T31" s="137">
        <f>Calculations!AG31</f>
        <v>2.6228502530443225E-2</v>
      </c>
      <c r="U31" s="135">
        <f t="shared" si="9"/>
        <v>2.4906716032354361</v>
      </c>
      <c r="V31" s="136">
        <f t="shared" si="10"/>
        <v>2.1585057431234258E-2</v>
      </c>
      <c r="W31" s="139">
        <f t="shared" si="11"/>
        <v>4.6591470430968127E-4</v>
      </c>
      <c r="X31" s="134">
        <f>Calculations!AN31</f>
        <v>1.4618615976985335E-3</v>
      </c>
      <c r="Y31" s="137">
        <f>Calculations!AO31</f>
        <v>4.8506288294655276E-4</v>
      </c>
      <c r="Z31" s="135">
        <f t="shared" si="12"/>
        <v>1.2028197225863533E-3</v>
      </c>
      <c r="AA31" s="136">
        <f t="shared" si="13"/>
        <v>3.9910979363357599E-4</v>
      </c>
      <c r="AB31" s="139">
        <f t="shared" si="14"/>
        <v>1.5928862737423561E-7</v>
      </c>
      <c r="AC31" s="134">
        <f>Calculations!AV31</f>
        <v>3.2043878398649915E-6</v>
      </c>
      <c r="AD31" s="137">
        <f>Calculations!AW31</f>
        <v>3.1749605341124674E-4</v>
      </c>
      <c r="AE31" s="135">
        <f t="shared" si="15"/>
        <v>2.6365703146409151E-6</v>
      </c>
      <c r="AF31" s="136">
        <f t="shared" si="16"/>
        <v>2.6123575274716691E-4</v>
      </c>
      <c r="AG31" s="139">
        <f t="shared" si="17"/>
        <v>6.824411851337893E-8</v>
      </c>
      <c r="AH31" s="134">
        <f>Calculations!BD31</f>
        <v>5.0462353201062085E-2</v>
      </c>
      <c r="AI31" s="137">
        <f>Calculations!BE31</f>
        <v>4.4236031405890325E-3</v>
      </c>
      <c r="AJ31" s="135">
        <f t="shared" si="18"/>
        <v>4.1520424213833881E-2</v>
      </c>
      <c r="AK31" s="136">
        <f t="shared" si="19"/>
        <v>3.6397476603076463E-3</v>
      </c>
      <c r="AL31" s="139">
        <f t="shared" si="20"/>
        <v>1.3247763030714986E-5</v>
      </c>
      <c r="AM31" s="134">
        <f>Calculations!BL31</f>
        <v>1.0911786197208143E-3</v>
      </c>
      <c r="AN31" s="137">
        <f>Calculations!BM31</f>
        <v>3.6566629580569998E-4</v>
      </c>
      <c r="AO31" s="135">
        <f t="shared" si="21"/>
        <v>8.9782176830628603E-4</v>
      </c>
      <c r="AP31" s="136">
        <f t="shared" si="22"/>
        <v>3.0087026776315801E-4</v>
      </c>
      <c r="AQ31" s="139">
        <f t="shared" si="23"/>
        <v>9.0522918023874394E-8</v>
      </c>
    </row>
    <row r="32" spans="1:43" x14ac:dyDescent="0.25">
      <c r="A32" s="129" t="s">
        <v>131</v>
      </c>
      <c r="B32" s="129">
        <v>0.85719999999999974</v>
      </c>
      <c r="C32" s="132">
        <v>1.4142135623730951E-4</v>
      </c>
      <c r="D32" s="134">
        <f>Calculations!H32</f>
        <v>-0.41327280164108643</v>
      </c>
      <c r="E32" s="137">
        <f>Calculations!I32</f>
        <v>-0.24007541436998803</v>
      </c>
      <c r="F32" s="135">
        <f t="shared" si="0"/>
        <v>-0.35425744556673916</v>
      </c>
      <c r="G32" s="136">
        <f t="shared" si="1"/>
        <v>-0.20579265349729814</v>
      </c>
      <c r="H32" s="139">
        <f t="shared" si="2"/>
        <v>4.2350616233459017E-2</v>
      </c>
      <c r="I32" s="134">
        <f>Calculations!P32</f>
        <v>2.4712867859327629E-4</v>
      </c>
      <c r="J32" s="137">
        <f>Calculations!Q32</f>
        <v>2.5596872242422855E-3</v>
      </c>
      <c r="K32" s="135">
        <f t="shared" si="3"/>
        <v>2.1183870329015636E-4</v>
      </c>
      <c r="L32" s="136">
        <f t="shared" si="4"/>
        <v>2.1941638888988272E-3</v>
      </c>
      <c r="M32" s="139">
        <f t="shared" si="5"/>
        <v>4.814355171347625E-6</v>
      </c>
      <c r="N32" s="134">
        <f>Calculations!X32</f>
        <v>-0.27364136317318616</v>
      </c>
      <c r="O32" s="137">
        <f>Calculations!Y32</f>
        <v>-2.8591626373248826E-2</v>
      </c>
      <c r="P32" s="135">
        <f t="shared" si="6"/>
        <v>-0.23456537651205511</v>
      </c>
      <c r="Q32" s="136">
        <f t="shared" si="7"/>
        <v>-2.4508772679328425E-2</v>
      </c>
      <c r="R32" s="139">
        <f t="shared" si="8"/>
        <v>6.0067993824699541E-4</v>
      </c>
      <c r="S32" s="134">
        <f>Calculations!AF32</f>
        <v>-4.8968092519120159</v>
      </c>
      <c r="T32" s="137">
        <f>Calculations!AG32</f>
        <v>-8.4330617549710774E-2</v>
      </c>
      <c r="U32" s="135">
        <f t="shared" si="9"/>
        <v>-4.1975448907389783</v>
      </c>
      <c r="V32" s="136">
        <f t="shared" si="10"/>
        <v>-7.229152239031035E-2</v>
      </c>
      <c r="W32" s="139">
        <f t="shared" si="11"/>
        <v>5.2260642095087427E-3</v>
      </c>
      <c r="X32" s="134">
        <f>Calculations!AN32</f>
        <v>-1.1801948544476588E-3</v>
      </c>
      <c r="Y32" s="137">
        <f>Calculations!AO32</f>
        <v>-8.4449528764829072E-4</v>
      </c>
      <c r="Z32" s="135">
        <f t="shared" si="12"/>
        <v>-1.0116630292325327E-3</v>
      </c>
      <c r="AA32" s="136">
        <f t="shared" si="13"/>
        <v>-7.23901379813132E-4</v>
      </c>
      <c r="AB32" s="139">
        <f t="shared" si="14"/>
        <v>5.240332076953564E-7</v>
      </c>
      <c r="AC32" s="134">
        <f>Calculations!AV32</f>
        <v>1.205332138828679E-4</v>
      </c>
      <c r="AD32" s="137">
        <f>Calculations!AW32</f>
        <v>7.9324503864870309E-4</v>
      </c>
      <c r="AE32" s="135">
        <f t="shared" si="15"/>
        <v>1.0332107094039433E-4</v>
      </c>
      <c r="AF32" s="136">
        <f t="shared" si="16"/>
        <v>6.7996964734332846E-4</v>
      </c>
      <c r="AG32" s="139">
        <f t="shared" si="17"/>
        <v>4.6235872130821045E-7</v>
      </c>
      <c r="AH32" s="134">
        <f>Calculations!BD32</f>
        <v>-4.5634604743333196E-2</v>
      </c>
      <c r="AI32" s="137">
        <f>Calculations!BE32</f>
        <v>-8.4006253144708991E-3</v>
      </c>
      <c r="AJ32" s="135">
        <f t="shared" si="18"/>
        <v>-3.9117983185985201E-2</v>
      </c>
      <c r="AK32" s="136">
        <f t="shared" si="19"/>
        <v>-7.2010189115407049E-3</v>
      </c>
      <c r="AL32" s="139">
        <f t="shared" si="20"/>
        <v>5.1854673364366878E-5</v>
      </c>
      <c r="AM32" s="134">
        <f>Calculations!BL32</f>
        <v>-2.5994650840195014E-3</v>
      </c>
      <c r="AN32" s="137">
        <f>Calculations!BM32</f>
        <v>-1.3142134118160969E-3</v>
      </c>
      <c r="AO32" s="135">
        <f t="shared" si="21"/>
        <v>-2.2282614700215161E-3</v>
      </c>
      <c r="AP32" s="136">
        <f t="shared" si="22"/>
        <v>-1.1265437965906151E-3</v>
      </c>
      <c r="AQ32" s="139">
        <f t="shared" si="23"/>
        <v>1.2691009256367972E-6</v>
      </c>
    </row>
    <row r="33" spans="1:43" x14ac:dyDescent="0.25">
      <c r="A33" s="129" t="s">
        <v>62</v>
      </c>
      <c r="B33" s="129">
        <v>0.72129999999999939</v>
      </c>
      <c r="C33" s="132">
        <v>1.4142135623730951E-4</v>
      </c>
      <c r="D33" s="134">
        <f>Calculations!H33</f>
        <v>7.6290315119401514E-2</v>
      </c>
      <c r="E33" s="137">
        <f>Calculations!I33</f>
        <v>3.7759475804294479E-2</v>
      </c>
      <c r="F33" s="135">
        <f t="shared" si="0"/>
        <v>5.5028204295624265E-2</v>
      </c>
      <c r="G33" s="136">
        <f t="shared" si="1"/>
        <v>2.7235912034600136E-2</v>
      </c>
      <c r="H33" s="139">
        <f t="shared" si="2"/>
        <v>7.4179490435647658E-4</v>
      </c>
      <c r="I33" s="134">
        <f>Calculations!P33</f>
        <v>8.5172396340687205E-4</v>
      </c>
      <c r="J33" s="137">
        <f>Calculations!Q33</f>
        <v>1.8292272967439381E-3</v>
      </c>
      <c r="K33" s="135">
        <f t="shared" si="3"/>
        <v>6.1434849480537627E-4</v>
      </c>
      <c r="L33" s="136">
        <f t="shared" si="4"/>
        <v>1.3194216546395206E-3</v>
      </c>
      <c r="M33" s="139">
        <f t="shared" si="5"/>
        <v>1.7408735027316905E-6</v>
      </c>
      <c r="N33" s="134">
        <f>Calculations!X33</f>
        <v>0.12474541044690998</v>
      </c>
      <c r="O33" s="137">
        <f>Calculations!Y33</f>
        <v>1.5694886988817099E-2</v>
      </c>
      <c r="P33" s="135">
        <f t="shared" si="6"/>
        <v>8.99788645553561E-2</v>
      </c>
      <c r="Q33" s="136">
        <f t="shared" si="7"/>
        <v>1.132073573098389E-2</v>
      </c>
      <c r="R33" s="139">
        <f t="shared" si="8"/>
        <v>1.2815905749077536E-4</v>
      </c>
      <c r="S33" s="134">
        <f>Calculations!AF33</f>
        <v>1.2680586206427991</v>
      </c>
      <c r="T33" s="137">
        <f>Calculations!AG33</f>
        <v>3.1494178452005112E-2</v>
      </c>
      <c r="U33" s="135">
        <f t="shared" si="9"/>
        <v>0.91465068306965014</v>
      </c>
      <c r="V33" s="136">
        <f t="shared" si="10"/>
        <v>2.2717458742075928E-2</v>
      </c>
      <c r="W33" s="139">
        <f t="shared" si="11"/>
        <v>5.16082931697922E-4</v>
      </c>
      <c r="X33" s="134">
        <f>Calculations!AN33</f>
        <v>7.7287559067453708E-4</v>
      </c>
      <c r="Y33" s="137">
        <f>Calculations!AO33</f>
        <v>5.5703410653876715E-4</v>
      </c>
      <c r="Z33" s="135">
        <f t="shared" si="12"/>
        <v>5.5747516355354309E-4</v>
      </c>
      <c r="AA33" s="136">
        <f t="shared" si="13"/>
        <v>4.0178871591334785E-4</v>
      </c>
      <c r="AB33" s="139">
        <f t="shared" si="14"/>
        <v>1.6143417223529694E-7</v>
      </c>
      <c r="AC33" s="134">
        <f>Calculations!AV33</f>
        <v>-7.6157040463774851E-5</v>
      </c>
      <c r="AD33" s="137">
        <f>Calculations!AW33</f>
        <v>-3.7101727299576566E-4</v>
      </c>
      <c r="AE33" s="135">
        <f t="shared" si="15"/>
        <v>-5.4932073286520754E-5</v>
      </c>
      <c r="AF33" s="136">
        <f t="shared" si="16"/>
        <v>-2.6761475922857107E-4</v>
      </c>
      <c r="AG33" s="139">
        <f t="shared" si="17"/>
        <v>7.1617659356966068E-8</v>
      </c>
      <c r="AH33" s="134">
        <f>Calculations!BD33</f>
        <v>2.2534969517683679E-2</v>
      </c>
      <c r="AI33" s="137">
        <f>Calculations!BE33</f>
        <v>3.202590889693456E-3</v>
      </c>
      <c r="AJ33" s="135">
        <f t="shared" si="18"/>
        <v>1.6254473513105223E-2</v>
      </c>
      <c r="AK33" s="136">
        <f t="shared" si="19"/>
        <v>2.3100310070834048E-3</v>
      </c>
      <c r="AL33" s="139">
        <f t="shared" si="20"/>
        <v>5.3362432536867692E-6</v>
      </c>
      <c r="AM33" s="134">
        <f>Calculations!BL33</f>
        <v>1.1070587427140851E-3</v>
      </c>
      <c r="AN33" s="137">
        <f>Calculations!BM33</f>
        <v>5.1579434422168466E-4</v>
      </c>
      <c r="AO33" s="135">
        <f t="shared" si="21"/>
        <v>7.9852147111966884E-4</v>
      </c>
      <c r="AP33" s="136">
        <f t="shared" si="22"/>
        <v>3.7204249342901298E-4</v>
      </c>
      <c r="AQ33" s="139">
        <f t="shared" si="23"/>
        <v>1.3841561691687716E-7</v>
      </c>
    </row>
    <row r="34" spans="1:43" x14ac:dyDescent="0.25">
      <c r="A34" s="129" t="s">
        <v>3</v>
      </c>
      <c r="B34" s="129">
        <v>0.83030000000000026</v>
      </c>
      <c r="C34" s="132">
        <v>1.4142135623730951E-4</v>
      </c>
      <c r="D34" s="134">
        <f>Calculations!H34</f>
        <v>5.9370746649835417E-2</v>
      </c>
      <c r="E34" s="137">
        <f>Calculations!I34</f>
        <v>3.284099130185892E-2</v>
      </c>
      <c r="F34" s="135">
        <f t="shared" si="0"/>
        <v>4.9295530943358361E-2</v>
      </c>
      <c r="G34" s="136">
        <f t="shared" si="1"/>
        <v>2.7267876370621461E-2</v>
      </c>
      <c r="H34" s="139">
        <f t="shared" si="2"/>
        <v>7.4353708176349621E-4</v>
      </c>
      <c r="I34" s="134">
        <f>Calculations!P34</f>
        <v>3.8737840151792006E-4</v>
      </c>
      <c r="J34" s="137">
        <f>Calculations!Q34</f>
        <v>1.4556462390453956E-3</v>
      </c>
      <c r="K34" s="135">
        <f t="shared" si="3"/>
        <v>3.2164028678032913E-4</v>
      </c>
      <c r="L34" s="136">
        <f t="shared" si="4"/>
        <v>1.2086230735209873E-3</v>
      </c>
      <c r="M34" s="139">
        <f t="shared" si="5"/>
        <v>1.4607697338473178E-6</v>
      </c>
      <c r="N34" s="134">
        <f>Calculations!X34</f>
        <v>0.1135411156890527</v>
      </c>
      <c r="O34" s="137">
        <f>Calculations!Y34</f>
        <v>1.3067700290881362E-2</v>
      </c>
      <c r="P34" s="135">
        <f t="shared" si="6"/>
        <v>9.4273188356620491E-2</v>
      </c>
      <c r="Q34" s="136">
        <f t="shared" si="7"/>
        <v>1.0850123433035253E-2</v>
      </c>
      <c r="R34" s="139">
        <f t="shared" si="8"/>
        <v>1.1772517851210071E-4</v>
      </c>
      <c r="S34" s="134">
        <f>Calculations!AF34</f>
        <v>0.95858792162621065</v>
      </c>
      <c r="T34" s="137">
        <f>Calculations!AG34</f>
        <v>2.917574452396186E-2</v>
      </c>
      <c r="U34" s="135">
        <f t="shared" si="9"/>
        <v>0.79591555132624292</v>
      </c>
      <c r="V34" s="136">
        <f t="shared" si="10"/>
        <v>2.422499999630446E-2</v>
      </c>
      <c r="W34" s="139">
        <f t="shared" si="11"/>
        <v>5.8685062482095103E-4</v>
      </c>
      <c r="X34" s="134">
        <f>Calculations!AN34</f>
        <v>2.1685854096148262E-4</v>
      </c>
      <c r="Y34" s="137">
        <f>Calculations!AO34</f>
        <v>3.4765655318080699E-4</v>
      </c>
      <c r="Z34" s="135">
        <f t="shared" si="12"/>
        <v>1.8005764656031908E-4</v>
      </c>
      <c r="AA34" s="136">
        <f t="shared" si="13"/>
        <v>2.8865923773519864E-4</v>
      </c>
      <c r="AB34" s="139">
        <f t="shared" si="14"/>
        <v>8.3324155529865926E-8</v>
      </c>
      <c r="AC34" s="134">
        <f>Calculations!AV34</f>
        <v>5.6309432101832829E-5</v>
      </c>
      <c r="AD34" s="137">
        <f>Calculations!AW34</f>
        <v>3.6350765482651474E-4</v>
      </c>
      <c r="AE34" s="135">
        <f t="shared" si="15"/>
        <v>4.6753721474151815E-5</v>
      </c>
      <c r="AF34" s="136">
        <f t="shared" si="16"/>
        <v>3.018204059075096E-4</v>
      </c>
      <c r="AG34" s="139">
        <f t="shared" si="17"/>
        <v>9.1095557422173852E-8</v>
      </c>
      <c r="AH34" s="134">
        <f>Calculations!BD34</f>
        <v>2.7808733744910916E-2</v>
      </c>
      <c r="AI34" s="137">
        <f>Calculations!BE34</f>
        <v>5.6700173985050834E-3</v>
      </c>
      <c r="AJ34" s="135">
        <f t="shared" si="18"/>
        <v>2.308959162839954E-2</v>
      </c>
      <c r="AK34" s="136">
        <f t="shared" si="19"/>
        <v>4.7078170886207709E-3</v>
      </c>
      <c r="AL34" s="139">
        <f t="shared" si="20"/>
        <v>2.2163541739909752E-5</v>
      </c>
      <c r="AM34" s="134">
        <f>Calculations!BL34</f>
        <v>5.9669989812460736E-4</v>
      </c>
      <c r="AN34" s="137">
        <f>Calculations!BM34</f>
        <v>4.1889324389175243E-4</v>
      </c>
      <c r="AO34" s="135">
        <f t="shared" si="21"/>
        <v>4.9543992541286165E-4</v>
      </c>
      <c r="AP34" s="136">
        <f t="shared" si="22"/>
        <v>3.4780707064034161E-4</v>
      </c>
      <c r="AQ34" s="139">
        <f t="shared" si="23"/>
        <v>1.2096975838741558E-7</v>
      </c>
    </row>
    <row r="35" spans="1:43" x14ac:dyDescent="0.25">
      <c r="A35" s="129" t="s">
        <v>180</v>
      </c>
      <c r="B35" s="129">
        <v>0.82960000000000012</v>
      </c>
      <c r="C35" s="132">
        <v>1.4142135623730951E-4</v>
      </c>
      <c r="D35" s="134">
        <f>Calculations!H35</f>
        <v>7.2816962678528066E-2</v>
      </c>
      <c r="E35" s="137">
        <f>Calculations!I35</f>
        <v>2.4384152999681288E-2</v>
      </c>
      <c r="F35" s="135">
        <f t="shared" ref="F35:F38" si="24">D35*$B35</f>
        <v>6.040895223810689E-2</v>
      </c>
      <c r="G35" s="136">
        <f t="shared" si="1"/>
        <v>2.0229095949666275E-2</v>
      </c>
      <c r="H35" s="139">
        <f t="shared" si="2"/>
        <v>4.0921632294080448E-4</v>
      </c>
      <c r="I35" s="134">
        <f>Calculations!P35</f>
        <v>3.1808064839798303E-4</v>
      </c>
      <c r="J35" s="137">
        <f>Calculations!Q35</f>
        <v>9.0448740175410355E-4</v>
      </c>
      <c r="K35" s="135">
        <f t="shared" ref="K35:K38" si="25">I35*$B35</f>
        <v>2.6387970591096674E-4</v>
      </c>
      <c r="L35" s="136">
        <f t="shared" si="4"/>
        <v>7.5036274984355625E-4</v>
      </c>
      <c r="M35" s="139">
        <f t="shared" si="5"/>
        <v>5.6304425635278337E-7</v>
      </c>
      <c r="N35" s="134">
        <f>Calculations!X35</f>
        <v>0.10769238440489606</v>
      </c>
      <c r="O35" s="137">
        <f>Calculations!Y35</f>
        <v>2.1252548836644489E-2</v>
      </c>
      <c r="P35" s="135">
        <f t="shared" si="6"/>
        <v>8.9341602102301784E-2</v>
      </c>
      <c r="Q35" s="136">
        <f t="shared" si="7"/>
        <v>1.7631121092823759E-2</v>
      </c>
      <c r="R35" s="139">
        <f t="shared" si="8"/>
        <v>3.1085643098981483E-4</v>
      </c>
      <c r="S35" s="134">
        <f>Calculations!AF35</f>
        <v>0.71924011198135573</v>
      </c>
      <c r="T35" s="137">
        <f>Calculations!AG35</f>
        <v>2.5195619808135408E-2</v>
      </c>
      <c r="U35" s="135">
        <f t="shared" si="9"/>
        <v>0.59668159689973277</v>
      </c>
      <c r="V35" s="136">
        <f t="shared" si="10"/>
        <v>2.0902533679286569E-2</v>
      </c>
      <c r="W35" s="139">
        <f t="shared" si="11"/>
        <v>4.3691591421370931E-4</v>
      </c>
      <c r="X35" s="134">
        <f>Calculations!AN35</f>
        <v>1.9887156762150019E-4</v>
      </c>
      <c r="Y35" s="137">
        <f>Calculations!AO35</f>
        <v>3.2609649966332482E-4</v>
      </c>
      <c r="Z35" s="135">
        <f t="shared" si="12"/>
        <v>1.6498385249879657E-4</v>
      </c>
      <c r="AA35" s="136">
        <f t="shared" si="13"/>
        <v>2.7052965758263752E-4</v>
      </c>
      <c r="AB35" s="139">
        <f t="shared" si="14"/>
        <v>7.3186295631779114E-8</v>
      </c>
      <c r="AC35" s="134">
        <f>Calculations!AV35</f>
        <v>3.5955717822158188E-6</v>
      </c>
      <c r="AD35" s="137">
        <f>Calculations!AW35</f>
        <v>3.3610885830891196E-4</v>
      </c>
      <c r="AE35" s="135">
        <f t="shared" si="15"/>
        <v>2.9828863505262435E-6</v>
      </c>
      <c r="AF35" s="136">
        <f t="shared" si="16"/>
        <v>2.7883590885353704E-4</v>
      </c>
      <c r="AG35" s="139">
        <f t="shared" si="17"/>
        <v>7.7749464066178015E-8</v>
      </c>
      <c r="AH35" s="134">
        <f>Calculations!BD35</f>
        <v>6.6015645306343018E-2</v>
      </c>
      <c r="AI35" s="137">
        <f>Calculations!BE35</f>
        <v>6.5265479450339961E-3</v>
      </c>
      <c r="AJ35" s="135">
        <f t="shared" si="18"/>
        <v>5.4766579346142173E-2</v>
      </c>
      <c r="AK35" s="136">
        <f t="shared" si="19"/>
        <v>5.4144322241857371E-3</v>
      </c>
      <c r="AL35" s="139">
        <f t="shared" si="20"/>
        <v>2.9316076310300908E-5</v>
      </c>
      <c r="AM35" s="134">
        <f>Calculations!BL35</f>
        <v>7.7019576054506919E-4</v>
      </c>
      <c r="AN35" s="137">
        <f>Calculations!BM35</f>
        <v>6.5282698487107208E-4</v>
      </c>
      <c r="AO35" s="135">
        <f t="shared" si="21"/>
        <v>6.3895440294818953E-4</v>
      </c>
      <c r="AP35" s="136">
        <f t="shared" si="22"/>
        <v>5.4158527760209986E-4</v>
      </c>
      <c r="AQ35" s="139">
        <f t="shared" si="23"/>
        <v>2.9331461291534359E-7</v>
      </c>
    </row>
    <row r="36" spans="1:43" x14ac:dyDescent="0.25">
      <c r="A36" s="129" t="s">
        <v>107</v>
      </c>
      <c r="B36" s="129">
        <v>0.80949999999999989</v>
      </c>
      <c r="C36" s="132">
        <v>1.4142135623730951E-4</v>
      </c>
      <c r="D36" s="134">
        <f>Calculations!H36</f>
        <v>0.15869480444213976</v>
      </c>
      <c r="E36" s="137">
        <f>Calculations!I36</f>
        <v>3.3688736910031963E-2</v>
      </c>
      <c r="F36" s="135">
        <f t="shared" si="24"/>
        <v>0.12846344419591213</v>
      </c>
      <c r="G36" s="136">
        <f t="shared" si="1"/>
        <v>2.7271041763391509E-2</v>
      </c>
      <c r="H36" s="139">
        <f t="shared" si="2"/>
        <v>7.4370971886064392E-4</v>
      </c>
      <c r="I36" s="134">
        <f>Calculations!P36</f>
        <v>5.5784143230506935E-4</v>
      </c>
      <c r="J36" s="137">
        <f>Calculations!Q36</f>
        <v>1.4788627659057978E-3</v>
      </c>
      <c r="K36" s="135">
        <f t="shared" si="25"/>
        <v>4.5157263945095358E-4</v>
      </c>
      <c r="L36" s="136">
        <f t="shared" si="4"/>
        <v>1.1971394116001653E-3</v>
      </c>
      <c r="M36" s="139">
        <f t="shared" si="5"/>
        <v>1.4331427708063898E-6</v>
      </c>
      <c r="N36" s="134">
        <f>Calculations!X36</f>
        <v>0.11770846237484982</v>
      </c>
      <c r="O36" s="137">
        <f>Calculations!Y36</f>
        <v>1.2498725292030392E-2</v>
      </c>
      <c r="P36" s="135">
        <f t="shared" si="6"/>
        <v>9.5285000292440913E-2</v>
      </c>
      <c r="Q36" s="136">
        <f t="shared" si="7"/>
        <v>1.0117731817967329E-2</v>
      </c>
      <c r="R36" s="139">
        <f t="shared" si="8"/>
        <v>1.0236849714030847E-4</v>
      </c>
      <c r="S36" s="134">
        <f>Calculations!AF36</f>
        <v>0.57349857419794148</v>
      </c>
      <c r="T36" s="137">
        <f>Calculations!AG36</f>
        <v>2.0832245874530534E-2</v>
      </c>
      <c r="U36" s="135">
        <f t="shared" si="9"/>
        <v>0.46424709581323359</v>
      </c>
      <c r="V36" s="136">
        <f t="shared" si="10"/>
        <v>1.6863898068938461E-2</v>
      </c>
      <c r="W36" s="139">
        <f t="shared" si="11"/>
        <v>2.8439105807954638E-4</v>
      </c>
      <c r="X36" s="134">
        <f>Calculations!AN36</f>
        <v>6.7268534232485695E-4</v>
      </c>
      <c r="Y36" s="137">
        <f>Calculations!AO36</f>
        <v>6.241357775872041E-4</v>
      </c>
      <c r="Z36" s="135">
        <f t="shared" si="12"/>
        <v>5.4453878461197165E-4</v>
      </c>
      <c r="AA36" s="136">
        <f t="shared" si="13"/>
        <v>5.0523792091312848E-4</v>
      </c>
      <c r="AB36" s="139">
        <f t="shared" si="14"/>
        <v>2.5526535672862068E-7</v>
      </c>
      <c r="AC36" s="134">
        <f>Calculations!AV36</f>
        <v>1.4750769545201879E-4</v>
      </c>
      <c r="AD36" s="137">
        <f>Calculations!AW36</f>
        <v>3.9755369202460893E-4</v>
      </c>
      <c r="AE36" s="135">
        <f t="shared" si="15"/>
        <v>1.1940747946840919E-4</v>
      </c>
      <c r="AF36" s="136">
        <f t="shared" si="16"/>
        <v>3.2181971437002986E-4</v>
      </c>
      <c r="AG36" s="139">
        <f t="shared" si="17"/>
        <v>1.0356792855720761E-7</v>
      </c>
      <c r="AH36" s="134">
        <f>Calculations!BD36</f>
        <v>2.7236459977353692E-2</v>
      </c>
      <c r="AI36" s="137">
        <f>Calculations!BE36</f>
        <v>3.3206835912428113E-3</v>
      </c>
      <c r="AJ36" s="135">
        <f t="shared" si="18"/>
        <v>2.2047914351667811E-2</v>
      </c>
      <c r="AK36" s="136">
        <f t="shared" si="19"/>
        <v>2.6880961267784853E-3</v>
      </c>
      <c r="AL36" s="139">
        <f t="shared" si="20"/>
        <v>7.2258607868014943E-6</v>
      </c>
      <c r="AM36" s="134">
        <f>Calculations!BL36</f>
        <v>6.6304965309793497E-4</v>
      </c>
      <c r="AN36" s="137">
        <f>Calculations!BM36</f>
        <v>3.26629234246955E-4</v>
      </c>
      <c r="AO36" s="135">
        <f t="shared" si="21"/>
        <v>5.3673869418277825E-4</v>
      </c>
      <c r="AP36" s="136">
        <f t="shared" si="22"/>
        <v>2.6440638175015071E-4</v>
      </c>
      <c r="AQ36" s="139">
        <f t="shared" si="23"/>
        <v>6.9910734710206432E-8</v>
      </c>
    </row>
    <row r="37" spans="1:43" x14ac:dyDescent="0.25">
      <c r="A37" s="129" t="s">
        <v>58</v>
      </c>
      <c r="B37" s="129">
        <v>0.83630000000000049</v>
      </c>
      <c r="C37" s="132">
        <v>1.4142135623730951E-4</v>
      </c>
      <c r="D37" s="134">
        <f>Calculations!H37</f>
        <v>0.51804657889032568</v>
      </c>
      <c r="E37" s="137">
        <f>Calculations!I37</f>
        <v>4.927313150750609E-2</v>
      </c>
      <c r="F37" s="135">
        <f t="shared" si="24"/>
        <v>0.4332423539259796</v>
      </c>
      <c r="G37" s="136">
        <f t="shared" si="1"/>
        <v>4.1207185007318563E-2</v>
      </c>
      <c r="H37" s="139">
        <f t="shared" si="2"/>
        <v>1.6980320962273797E-3</v>
      </c>
      <c r="I37" s="134">
        <f>Calculations!P37</f>
        <v>5.6343353521627539E-4</v>
      </c>
      <c r="J37" s="137">
        <f>Calculations!Q37</f>
        <v>9.1385374744281961E-4</v>
      </c>
      <c r="K37" s="135">
        <f t="shared" si="25"/>
        <v>4.7119946550137139E-4</v>
      </c>
      <c r="L37" s="136">
        <f t="shared" si="4"/>
        <v>7.6425589314024019E-4</v>
      </c>
      <c r="M37" s="139">
        <f t="shared" si="5"/>
        <v>5.8408707019958621E-7</v>
      </c>
      <c r="N37" s="134">
        <f>Calculations!X37</f>
        <v>0.11011667786462685</v>
      </c>
      <c r="O37" s="137">
        <f>Calculations!Y37</f>
        <v>8.8935559397272136E-3</v>
      </c>
      <c r="P37" s="135">
        <f t="shared" si="6"/>
        <v>9.2090577698187487E-2</v>
      </c>
      <c r="Q37" s="136">
        <f t="shared" si="7"/>
        <v>7.4376971354186026E-3</v>
      </c>
      <c r="R37" s="139">
        <f t="shared" si="8"/>
        <v>5.5319338678214085E-5</v>
      </c>
      <c r="S37" s="134">
        <f>Calculations!AF37</f>
        <v>0.47658037792252983</v>
      </c>
      <c r="T37" s="137">
        <f>Calculations!AG37</f>
        <v>1.8221521163174909E-2</v>
      </c>
      <c r="U37" s="135">
        <f t="shared" si="9"/>
        <v>0.39856417005661193</v>
      </c>
      <c r="V37" s="136">
        <f t="shared" si="10"/>
        <v>1.523880719584046E-2</v>
      </c>
      <c r="W37" s="139">
        <f t="shared" si="11"/>
        <v>2.3222124475199898E-4</v>
      </c>
      <c r="X37" s="134">
        <f>Calculations!AN37</f>
        <v>5.0127164296690277E-4</v>
      </c>
      <c r="Y37" s="137">
        <f>Calculations!AO37</f>
        <v>4.6176692719966986E-4</v>
      </c>
      <c r="Z37" s="135">
        <f t="shared" si="12"/>
        <v>4.1921347501322102E-4</v>
      </c>
      <c r="AA37" s="136">
        <f t="shared" si="13"/>
        <v>3.8617568772379257E-4</v>
      </c>
      <c r="AB37" s="139">
        <f t="shared" si="14"/>
        <v>1.4913166178894415E-7</v>
      </c>
      <c r="AC37" s="134">
        <f>Calculations!AV37</f>
        <v>-6.5500115720344202E-5</v>
      </c>
      <c r="AD37" s="137">
        <f>Calculations!AW37</f>
        <v>-2.9766057169878797E-4</v>
      </c>
      <c r="AE37" s="135">
        <f t="shared" si="15"/>
        <v>-5.4777746776923889E-5</v>
      </c>
      <c r="AF37" s="136">
        <f t="shared" si="16"/>
        <v>-2.4893353628404236E-4</v>
      </c>
      <c r="AG37" s="139">
        <f t="shared" si="17"/>
        <v>6.196790548687863E-8</v>
      </c>
      <c r="AH37" s="134">
        <f>Calculations!BD37</f>
        <v>2.7934485887490638E-2</v>
      </c>
      <c r="AI37" s="137">
        <f>Calculations!BE37</f>
        <v>3.6177483142904119E-3</v>
      </c>
      <c r="AJ37" s="135">
        <f t="shared" si="18"/>
        <v>2.3361610547708436E-2</v>
      </c>
      <c r="AK37" s="136">
        <f t="shared" si="19"/>
        <v>3.0255254944156198E-3</v>
      </c>
      <c r="AL37" s="139">
        <f t="shared" si="20"/>
        <v>9.1538045173588808E-6</v>
      </c>
      <c r="AM37" s="134">
        <f>Calculations!BL37</f>
        <v>5.6040857954029919E-4</v>
      </c>
      <c r="AN37" s="137">
        <f>Calculations!BM37</f>
        <v>2.1531302386959227E-4</v>
      </c>
      <c r="AO37" s="135">
        <f t="shared" si="21"/>
        <v>4.6866969506955249E-4</v>
      </c>
      <c r="AP37" s="136">
        <f t="shared" si="22"/>
        <v>1.8006629930337109E-4</v>
      </c>
      <c r="AQ37" s="139">
        <f t="shared" si="23"/>
        <v>3.242387214481122E-8</v>
      </c>
    </row>
    <row r="38" spans="1:43" x14ac:dyDescent="0.25">
      <c r="A38" s="129" t="s">
        <v>143</v>
      </c>
      <c r="B38" s="129">
        <v>0.82440000000000069</v>
      </c>
      <c r="C38" s="132">
        <v>1.4142135623730951E-4</v>
      </c>
      <c r="D38" s="134">
        <f>Calculations!H38</f>
        <v>0.11110011023849901</v>
      </c>
      <c r="E38" s="137">
        <f>Calculations!I38</f>
        <v>2.0813404676428626E-2</v>
      </c>
      <c r="F38" s="135">
        <f t="shared" si="24"/>
        <v>9.1590930880618662E-2</v>
      </c>
      <c r="G38" s="136">
        <f t="shared" si="1"/>
        <v>1.7158578008872487E-2</v>
      </c>
      <c r="H38" s="139">
        <f t="shared" si="2"/>
        <v>2.9441679928656254E-4</v>
      </c>
      <c r="I38" s="134">
        <f>Calculations!P38</f>
        <v>5.2998265486930431E-4</v>
      </c>
      <c r="J38" s="137">
        <f>Calculations!Q38</f>
        <v>9.9882847428374075E-4</v>
      </c>
      <c r="K38" s="135">
        <f t="shared" si="25"/>
        <v>4.3691770067425483E-4</v>
      </c>
      <c r="L38" s="136">
        <f t="shared" si="4"/>
        <v>8.2343419761061619E-4</v>
      </c>
      <c r="M38" s="139">
        <f t="shared" si="5"/>
        <v>6.7804387779463934E-7</v>
      </c>
      <c r="N38" s="134">
        <f>Calculations!X38</f>
        <v>0.12167331674422555</v>
      </c>
      <c r="O38" s="137">
        <f>Calculations!Y38</f>
        <v>1.2497927982155864E-2</v>
      </c>
      <c r="P38" s="135">
        <f t="shared" si="6"/>
        <v>0.10030748232393963</v>
      </c>
      <c r="Q38" s="136">
        <f t="shared" si="7"/>
        <v>1.0303306197087156E-2</v>
      </c>
      <c r="R38" s="139">
        <f t="shared" si="8"/>
        <v>1.0615811859093458E-4</v>
      </c>
      <c r="S38" s="134">
        <f>Calculations!AF38</f>
        <v>0.4156000625320187</v>
      </c>
      <c r="T38" s="137">
        <f>Calculations!AG38</f>
        <v>1.638151794786738E-2</v>
      </c>
      <c r="U38" s="135">
        <f t="shared" si="9"/>
        <v>0.34262069155139652</v>
      </c>
      <c r="V38" s="136">
        <f t="shared" si="10"/>
        <v>1.3505051292241011E-2</v>
      </c>
      <c r="W38" s="139">
        <f t="shared" si="11"/>
        <v>1.823864104060606E-4</v>
      </c>
      <c r="X38" s="134">
        <f>Calculations!AN38</f>
        <v>4.5115480427072218E-4</v>
      </c>
      <c r="Y38" s="137">
        <f>Calculations!AO38</f>
        <v>4.2187537230210451E-4</v>
      </c>
      <c r="Z38" s="135">
        <f t="shared" si="12"/>
        <v>3.7193202064078368E-4</v>
      </c>
      <c r="AA38" s="136">
        <f t="shared" si="13"/>
        <v>3.4779406277818804E-4</v>
      </c>
      <c r="AB38" s="139">
        <f t="shared" si="14"/>
        <v>1.209607101037582E-7</v>
      </c>
      <c r="AC38" s="134">
        <f>Calculations!AV38</f>
        <v>1.2638438657742876E-4</v>
      </c>
      <c r="AD38" s="137">
        <f>Calculations!AW38</f>
        <v>3.3341135153022104E-4</v>
      </c>
      <c r="AE38" s="135">
        <f t="shared" si="15"/>
        <v>1.0419128829443236E-4</v>
      </c>
      <c r="AF38" s="136">
        <f t="shared" si="16"/>
        <v>2.7486431878263803E-4</v>
      </c>
      <c r="AG38" s="139">
        <f t="shared" si="17"/>
        <v>7.5550393739843662E-8</v>
      </c>
      <c r="AH38" s="134">
        <f>Calculations!BD38</f>
        <v>3.6168908147476871E-2</v>
      </c>
      <c r="AI38" s="137">
        <f>Calculations!BE38</f>
        <v>4.4304129491542403E-3</v>
      </c>
      <c r="AJ38" s="135">
        <f t="shared" si="18"/>
        <v>2.9817647876779957E-2</v>
      </c>
      <c r="AK38" s="136">
        <f t="shared" si="19"/>
        <v>3.6524360169760501E-3</v>
      </c>
      <c r="AL38" s="139">
        <f t="shared" si="20"/>
        <v>1.3340288858103873E-5</v>
      </c>
      <c r="AM38" s="134">
        <f>Calculations!BL38</f>
        <v>7.1128575053639148E-4</v>
      </c>
      <c r="AN38" s="137">
        <f>Calculations!BM38</f>
        <v>3.9944490228197076E-4</v>
      </c>
      <c r="AO38" s="135">
        <f t="shared" si="21"/>
        <v>5.8638397274220167E-4</v>
      </c>
      <c r="AP38" s="136">
        <f t="shared" si="22"/>
        <v>3.2930239280486937E-4</v>
      </c>
      <c r="AQ38" s="139">
        <f t="shared" si="23"/>
        <v>1.0844006590701248E-7</v>
      </c>
    </row>
    <row r="40" spans="1:43" customFormat="1" x14ac:dyDescent="0.25">
      <c r="A40" t="s">
        <v>315</v>
      </c>
      <c r="C40" s="18"/>
      <c r="E40" s="18"/>
      <c r="F40" s="7">
        <f>SUM(F3:F38)</f>
        <v>494.19539115343076</v>
      </c>
      <c r="G40" s="18">
        <f>SQRT(SUM(H3:H38))</f>
        <v>2.2497457204296842</v>
      </c>
      <c r="H40" s="18"/>
      <c r="J40" s="18"/>
      <c r="K40" s="7">
        <f>SUM(K3:K38)</f>
        <v>45.452166242548891</v>
      </c>
      <c r="L40" s="18">
        <f>SQRT(SUM(M3:M38))</f>
        <v>0.21508118617945834</v>
      </c>
      <c r="M40" s="18"/>
      <c r="O40" s="18"/>
      <c r="P40" s="7">
        <f>SUM(P3:P38)</f>
        <v>47.422895719635683</v>
      </c>
      <c r="Q40" s="18">
        <f>SQRT(SUM(R3:R38))</f>
        <v>0.28348263463991202</v>
      </c>
      <c r="R40" s="18"/>
      <c r="T40" s="18"/>
      <c r="U40" s="7">
        <f>SUM(U3:U38)</f>
        <v>424.14958790516323</v>
      </c>
      <c r="V40" s="18">
        <f>SQRT(SUM(W3:W38))</f>
        <v>1.4437539238513526</v>
      </c>
      <c r="W40" s="18"/>
      <c r="Y40" s="18"/>
      <c r="Z40" s="7">
        <f>SUM(Z3:Z38)</f>
        <v>41.020022310924595</v>
      </c>
      <c r="AA40" s="18">
        <f>SQRT(SUM(AB3:AB38))</f>
        <v>0.23306245048850668</v>
      </c>
      <c r="AB40" s="18"/>
      <c r="AD40" s="18"/>
      <c r="AE40" s="7">
        <f>SUM(AE3:AE38)</f>
        <v>43.057438751896107</v>
      </c>
      <c r="AF40" s="18">
        <f>SQRT(SUM(AG3:AG38))</f>
        <v>0.2207850978619148</v>
      </c>
      <c r="AG40" s="18"/>
      <c r="AI40" s="18"/>
      <c r="AJ40" s="7">
        <f>SUM(AJ3:AJ38)</f>
        <v>0.59511227035293079</v>
      </c>
      <c r="AK40" s="18">
        <f>SQRT(SUM(AL3:AL38))</f>
        <v>2.0585968488856347E-2</v>
      </c>
      <c r="AL40" s="18"/>
      <c r="AN40" s="18"/>
      <c r="AO40" s="7">
        <f>SUM(AO3:AO38)</f>
        <v>44.457609997935535</v>
      </c>
      <c r="AP40" s="18">
        <f>SQRT(SUM(AQ3:AQ38))</f>
        <v>0.25046277074729628</v>
      </c>
      <c r="AQ40" s="18"/>
    </row>
    <row r="41" spans="1:43" customFormat="1" x14ac:dyDescent="0.25">
      <c r="A41" t="s">
        <v>316</v>
      </c>
      <c r="C41" s="18"/>
      <c r="E41" s="18"/>
      <c r="F41" s="7">
        <f>SUM(F3:F18)</f>
        <v>483.07708360068534</v>
      </c>
      <c r="G41" s="18">
        <f>SQRT(SUM(H3:H18))</f>
        <v>2.2314718155164845</v>
      </c>
      <c r="H41" s="18"/>
      <c r="J41" s="18"/>
      <c r="K41" s="7">
        <f>SUM(K3:K18)</f>
        <v>45.425987539368805</v>
      </c>
      <c r="L41" s="18">
        <f>SQRT(SUM(M3:M18))</f>
        <v>0.21503087527954254</v>
      </c>
      <c r="M41" s="18"/>
      <c r="O41" s="18"/>
      <c r="P41" s="7">
        <f>SUM(P3:P18)</f>
        <v>45.820000430286214</v>
      </c>
      <c r="Q41" s="18">
        <f>SQRT(SUM(R3:R18))</f>
        <v>0.27874778568079178</v>
      </c>
      <c r="R41" s="18"/>
      <c r="T41" s="18"/>
      <c r="U41" s="7">
        <f>SUM(U3:U18)</f>
        <v>7.8567028020851133</v>
      </c>
      <c r="V41" s="18">
        <f>SQRT(SUM(W3:W18))</f>
        <v>7.9592904766677047E-2</v>
      </c>
      <c r="W41" s="18"/>
      <c r="Y41" s="18"/>
      <c r="Z41" s="7">
        <f>SUM(Z3:Z18)</f>
        <v>40.969459687779462</v>
      </c>
      <c r="AA41" s="18">
        <f>SQRT(SUM(AB3:AB18))</f>
        <v>0.23304880022009428</v>
      </c>
      <c r="AB41" s="18"/>
      <c r="AD41" s="18"/>
      <c r="AE41" s="7">
        <f>SUM(AE3:AE18)</f>
        <v>43.040759154225476</v>
      </c>
      <c r="AF41" s="18">
        <f>SQRT(SUM(AG3:AG18))</f>
        <v>0.22077410802760866</v>
      </c>
      <c r="AG41" s="18"/>
      <c r="AI41" s="18"/>
      <c r="AJ41" s="7">
        <f>SUM(AJ3:AJ18)</f>
        <v>0.23059917954314835</v>
      </c>
      <c r="AK41" s="18">
        <f>SQRT(SUM(AL3:AL18))</f>
        <v>1.3475804546024367E-2</v>
      </c>
      <c r="AL41" s="18"/>
      <c r="AN41" s="18"/>
      <c r="AO41" s="7">
        <f>SUM(AO3:AO18)</f>
        <v>44.044552943464041</v>
      </c>
      <c r="AP41" s="18">
        <f>SQRT(SUM(AQ3:AQ18))</f>
        <v>0.25020774230572773</v>
      </c>
      <c r="AQ41" s="18"/>
    </row>
    <row r="42" spans="1:43" customFormat="1" x14ac:dyDescent="0.25">
      <c r="C42" s="18"/>
      <c r="E42" s="18"/>
      <c r="F42" s="7"/>
      <c r="G42" s="18"/>
      <c r="H42" s="18"/>
      <c r="J42" s="18"/>
      <c r="K42" s="7"/>
      <c r="L42" s="18"/>
      <c r="M42" s="18"/>
      <c r="O42" s="18"/>
      <c r="P42" s="7"/>
      <c r="Q42" s="18"/>
      <c r="R42" s="18"/>
      <c r="T42" s="18"/>
      <c r="U42" s="7"/>
      <c r="V42" s="18"/>
      <c r="W42" s="18"/>
      <c r="Y42" s="18"/>
      <c r="Z42" s="7"/>
      <c r="AA42" s="18"/>
      <c r="AB42" s="18"/>
      <c r="AD42" s="18"/>
      <c r="AE42" s="7"/>
      <c r="AF42" s="18"/>
      <c r="AG42" s="18"/>
      <c r="AI42" s="18"/>
      <c r="AJ42" s="7"/>
      <c r="AK42" s="18"/>
      <c r="AL42" s="18"/>
      <c r="AN42" s="18"/>
      <c r="AO42" s="7"/>
      <c r="AP42" s="18"/>
      <c r="AQ42" s="18"/>
    </row>
    <row r="43" spans="1:43" customFormat="1" x14ac:dyDescent="0.25">
      <c r="A43" t="s">
        <v>317</v>
      </c>
      <c r="C43" s="18"/>
      <c r="E43" s="18"/>
      <c r="F43">
        <v>85.148756299788701</v>
      </c>
      <c r="G43" s="18">
        <v>4.0643797756462402E-2</v>
      </c>
      <c r="H43" s="18"/>
      <c r="J43" s="18"/>
      <c r="K43">
        <v>8.2100471468053975</v>
      </c>
      <c r="L43" s="18">
        <v>4.0643797756462364E-3</v>
      </c>
      <c r="M43" s="18"/>
      <c r="O43" s="18"/>
      <c r="P43">
        <v>8.0962445130873029</v>
      </c>
      <c r="Q43" s="18">
        <v>4.0643797756462373E-3</v>
      </c>
      <c r="R43" s="18"/>
      <c r="T43" s="18"/>
      <c r="U43">
        <v>81.51926516013657</v>
      </c>
      <c r="V43" s="18">
        <v>4.0643797756462373E-3</v>
      </c>
      <c r="W43" s="18"/>
      <c r="Y43" s="18"/>
      <c r="Z43">
        <v>7.9458624613883924</v>
      </c>
      <c r="AA43" s="18">
        <v>4.0643797756462364E-3</v>
      </c>
      <c r="AB43" s="18"/>
      <c r="AD43" s="18"/>
      <c r="AE43">
        <v>8.368557958055602</v>
      </c>
      <c r="AF43" s="18">
        <v>4.0643797756462373E-3</v>
      </c>
      <c r="AG43" s="18"/>
      <c r="AI43" s="18"/>
      <c r="AJ43">
        <v>81.629003414079008</v>
      </c>
      <c r="AK43" s="18">
        <v>4.0643797756462364E-3</v>
      </c>
      <c r="AL43" s="18"/>
      <c r="AN43" s="18"/>
      <c r="AO43">
        <v>8.2116728987156566</v>
      </c>
      <c r="AP43" s="18">
        <v>4.064379775646237E-4</v>
      </c>
      <c r="AQ43" s="18"/>
    </row>
    <row r="44" spans="1:43" customFormat="1" x14ac:dyDescent="0.25">
      <c r="C44" s="18"/>
      <c r="E44" s="18"/>
      <c r="G44" s="18"/>
      <c r="H44" s="18"/>
      <c r="J44" s="18"/>
      <c r="L44" s="18"/>
      <c r="M44" s="18"/>
      <c r="O44" s="18"/>
      <c r="Q44" s="18"/>
      <c r="R44" s="18"/>
      <c r="T44" s="18"/>
      <c r="V44" s="18"/>
      <c r="W44" s="18"/>
      <c r="Y44" s="18"/>
      <c r="AA44" s="18"/>
      <c r="AB44" s="18"/>
      <c r="AD44" s="18"/>
      <c r="AF44" s="18"/>
      <c r="AG44" s="18"/>
      <c r="AI44" s="18"/>
      <c r="AK44" s="18"/>
      <c r="AL44" s="18"/>
      <c r="AN44" s="18"/>
      <c r="AP44" s="18"/>
      <c r="AQ44" s="18"/>
    </row>
    <row r="45" spans="1:43" customFormat="1" x14ac:dyDescent="0.25">
      <c r="A45" t="s">
        <v>318</v>
      </c>
      <c r="B45">
        <v>4.9768000000000008</v>
      </c>
      <c r="C45" s="140">
        <v>1E-4</v>
      </c>
      <c r="E45" s="18"/>
      <c r="F45">
        <f>F43*$B45</f>
        <v>423.7683303527885</v>
      </c>
      <c r="G45" s="18">
        <f>F45*SQRT(((G43/F43)^2)+(($C45/$B45)^2))</f>
        <v>0.20245519156720909</v>
      </c>
      <c r="H45" s="18"/>
      <c r="J45" s="18"/>
      <c r="K45">
        <f>K43*$B45</f>
        <v>40.859762640221106</v>
      </c>
      <c r="L45" s="18">
        <f>K45*SQRT(((L43/K43)^2)+(($C45/$B45)^2))</f>
        <v>2.0244260016032693E-2</v>
      </c>
      <c r="M45" s="18"/>
      <c r="O45" s="18"/>
      <c r="P45">
        <f>P43*$B45</f>
        <v>40.293389692732895</v>
      </c>
      <c r="Q45" s="18">
        <f>P45*SQRT(((Q43/P43)^2)+(($C45/$B45)^2))</f>
        <v>2.0243801683660346E-2</v>
      </c>
      <c r="R45" s="18"/>
      <c r="T45" s="18"/>
      <c r="U45">
        <f>U43*$B45</f>
        <v>405.70507884896773</v>
      </c>
      <c r="V45" s="18">
        <f>U45*SQRT(((V43/U43)^2)+(($C45/$B45)^2))</f>
        <v>2.1808482771107647E-2</v>
      </c>
      <c r="W45" s="18"/>
      <c r="Y45" s="18"/>
      <c r="Z45">
        <f>Z43*$B45</f>
        <v>39.544968297837755</v>
      </c>
      <c r="AA45" s="18">
        <f>Z45*SQRT(((AA43/Z43)^2)+(($C45/$B45)^2))</f>
        <v>2.0243205827085921E-2</v>
      </c>
      <c r="AB45" s="18"/>
      <c r="AD45" s="18"/>
      <c r="AE45">
        <f>AE43*$B45</f>
        <v>41.648639245651125</v>
      </c>
      <c r="AF45" s="18">
        <f>AE45*SQRT(((AF43/AE43)^2)+(($C45/$B45)^2))</f>
        <v>2.024490905087464E-2</v>
      </c>
      <c r="AG45" s="18"/>
      <c r="AI45" s="18"/>
      <c r="AJ45">
        <f>AJ43*$B45</f>
        <v>406.2512241911885</v>
      </c>
      <c r="AK45" s="18">
        <f>AJ45*SQRT(((AK43/AJ43)^2)+(($C45/$B45)^2))</f>
        <v>2.1812587119343953E-2</v>
      </c>
      <c r="AL45" s="18"/>
      <c r="AN45" s="18"/>
      <c r="AO45">
        <f>AO43*$B45</f>
        <v>40.867853682328089</v>
      </c>
      <c r="AP45" s="18">
        <f>AO45*SQRT(((AP43/AO43)^2)+(($C45/$B45)^2))</f>
        <v>2.1830886071131281E-3</v>
      </c>
      <c r="AQ45" s="18"/>
    </row>
    <row r="46" spans="1:43" customFormat="1" x14ac:dyDescent="0.25">
      <c r="C46" s="18"/>
      <c r="E46" s="18"/>
      <c r="G46" s="18"/>
      <c r="H46" s="18"/>
      <c r="J46" s="18"/>
      <c r="L46" s="18"/>
      <c r="M46" s="18"/>
      <c r="O46" s="18"/>
      <c r="Q46" s="18"/>
      <c r="R46" s="18"/>
      <c r="T46" s="18"/>
      <c r="V46" s="18"/>
      <c r="W46" s="18"/>
      <c r="Y46" s="18"/>
      <c r="AA46" s="18"/>
      <c r="AB46" s="18"/>
      <c r="AD46" s="18"/>
      <c r="AF46" s="18"/>
      <c r="AG46" s="18"/>
      <c r="AI46" s="18"/>
      <c r="AK46" s="18"/>
      <c r="AL46" s="18"/>
      <c r="AN46" s="18"/>
      <c r="AP46" s="18"/>
      <c r="AQ46" s="18"/>
    </row>
    <row r="47" spans="1:43" customFormat="1" x14ac:dyDescent="0.25">
      <c r="A47" t="s">
        <v>219</v>
      </c>
      <c r="C47" s="18"/>
      <c r="E47" s="18"/>
      <c r="F47">
        <f>F40/F45*100</f>
        <v>116.61923644506693</v>
      </c>
      <c r="G47" s="18">
        <f>F47*SQRT(((G40/F40)^2)+((G45/F45)^2))</f>
        <v>0.5338059952574945</v>
      </c>
      <c r="H47" s="18"/>
      <c r="J47" s="18"/>
      <c r="K47">
        <f>K40/K45*100</f>
        <v>111.23942799855418</v>
      </c>
      <c r="L47" s="18">
        <f>K47*SQRT(((L40/K40)^2)+((L45/K45)^2))</f>
        <v>0.52926618045224327</v>
      </c>
      <c r="M47" s="18"/>
      <c r="O47" s="18"/>
      <c r="P47">
        <f>P40/P45*100</f>
        <v>117.69398425218276</v>
      </c>
      <c r="Q47" s="18">
        <f>P47*SQRT(((Q40/P40)^2)+((Q45/P45)^2))</f>
        <v>0.70602674619799277</v>
      </c>
      <c r="R47" s="18"/>
      <c r="T47" s="18"/>
      <c r="U47">
        <f>U40/U45*100</f>
        <v>104.54628497837018</v>
      </c>
      <c r="V47" s="18">
        <f>U47*SQRT(((V40/U40)^2)+((V45/U45)^2))</f>
        <v>0.35590728781354702</v>
      </c>
      <c r="W47" s="18"/>
      <c r="Y47" s="18"/>
      <c r="Z47">
        <f>Z40/Z45*100</f>
        <v>103.73006750688809</v>
      </c>
      <c r="AA47" s="18">
        <f>Z47*SQRT(((AA40/Z40)^2)+((AA45/Z45)^2))</f>
        <v>0.59174780764132828</v>
      </c>
      <c r="AB47" s="18"/>
      <c r="AD47" s="18"/>
      <c r="AE47">
        <f>AE40/AE45*100</f>
        <v>103.38258231664096</v>
      </c>
      <c r="AF47" s="18">
        <f>AE47*SQRT(((AF40/AE40)^2)+((AF45/AE45)^2))</f>
        <v>0.53249017821659994</v>
      </c>
      <c r="AG47" s="18"/>
      <c r="AI47" s="18"/>
      <c r="AJ47">
        <f>AJ40/AJ45*100</f>
        <v>0.14648873281249761</v>
      </c>
      <c r="AK47" s="18">
        <f>AJ47*SQRT(((AK40/AJ40)^2)+((AK45/AJ45)^2))</f>
        <v>5.0673061547329822E-3</v>
      </c>
      <c r="AL47" s="18"/>
      <c r="AN47" s="18"/>
      <c r="AO47">
        <f>AO40/AO45*100</f>
        <v>108.78381415258838</v>
      </c>
      <c r="AP47" s="18">
        <f>AO47*SQRT(((AP40/AO40)^2)+((AP45/AO45)^2))</f>
        <v>0.61288765345253993</v>
      </c>
      <c r="AQ47" s="18"/>
    </row>
    <row r="48" spans="1:43" customFormat="1" x14ac:dyDescent="0.25">
      <c r="C48" s="18"/>
      <c r="E48" s="18"/>
      <c r="G48" s="18"/>
      <c r="H48" s="18"/>
      <c r="J48" s="18"/>
      <c r="L48" s="18"/>
      <c r="M48" s="18"/>
      <c r="O48" s="18"/>
      <c r="Q48" s="18"/>
      <c r="R48" s="18"/>
      <c r="S48" t="s">
        <v>220</v>
      </c>
      <c r="T48" s="18"/>
      <c r="V48" s="18"/>
      <c r="W48" s="18"/>
      <c r="Y48" s="18"/>
      <c r="AA48" s="18"/>
      <c r="AB48" s="18"/>
      <c r="AD48" s="18"/>
      <c r="AF48" s="18"/>
      <c r="AG48" s="18"/>
      <c r="AI48" s="18"/>
      <c r="AK48" s="18"/>
      <c r="AL48" s="18"/>
      <c r="AN48" s="18"/>
      <c r="AP48" s="18"/>
      <c r="AQ48" s="18"/>
    </row>
    <row r="49" spans="1:43" customFormat="1" x14ac:dyDescent="0.25">
      <c r="A49" t="s">
        <v>319</v>
      </c>
      <c r="C49" s="18"/>
      <c r="E49" s="18"/>
      <c r="F49">
        <f>(SUM(F41))/F45*100</f>
        <v>113.99556054566939</v>
      </c>
      <c r="G49" s="18">
        <f>F49*SQRT(((G45/F45)^2)+((G41/F41)^2))</f>
        <v>0.52938708036612492</v>
      </c>
      <c r="H49" s="18"/>
      <c r="J49" s="18"/>
      <c r="K49">
        <f>(SUM(K41))/K45*100</f>
        <v>111.17535835769357</v>
      </c>
      <c r="L49" s="18">
        <f>K49*SQRT(((L45/K45)^2)+((L41/K41)^2))</f>
        <v>0.52914041394473788</v>
      </c>
      <c r="M49" s="18"/>
      <c r="O49" s="18"/>
      <c r="P49">
        <f>(SUM(P41))/P45*100</f>
        <v>113.71592407513451</v>
      </c>
      <c r="Q49" s="18">
        <f>P49*SQRT(((Q45/P45)^2)+((Q41/P41)^2))</f>
        <v>0.69415044285976446</v>
      </c>
      <c r="R49" s="18"/>
      <c r="T49" s="18"/>
      <c r="U49">
        <f>(SUM(U41))/U45*100</f>
        <v>1.9365552002394173</v>
      </c>
      <c r="V49" s="18">
        <f>U49*SQRT(((V45/U45)^2)+((V41/U41)^2))</f>
        <v>1.9618690865370061E-2</v>
      </c>
      <c r="W49" s="18"/>
      <c r="Y49" s="18"/>
      <c r="Z49">
        <f>(SUM(Z41))/Z45*100</f>
        <v>103.60220642791511</v>
      </c>
      <c r="AA49" s="18">
        <f>Z49*SQRT(((AA45/Z45)^2)+((AA41/Z41)^2))</f>
        <v>0.59170755850488055</v>
      </c>
      <c r="AB49" s="18"/>
      <c r="AD49" s="18"/>
      <c r="AE49">
        <f>(SUM(AE41))/AE45*100</f>
        <v>103.34253395498321</v>
      </c>
      <c r="AF49" s="18">
        <f>AE49*SQRT(((AF45/AE45)^2)+((AF41/AE41)^2))</f>
        <v>0.53246207205978069</v>
      </c>
      <c r="AG49" s="18"/>
      <c r="AI49" s="18"/>
      <c r="AJ49">
        <f>(SUM(AJ41))/AJ45*100</f>
        <v>5.6762703916093213E-2</v>
      </c>
      <c r="AK49" s="18">
        <f>AJ49*SQRT(((AK45/AJ45)^2)+((AK41/AJ41)^2))</f>
        <v>3.3171125233660195E-3</v>
      </c>
      <c r="AL49" s="18"/>
      <c r="AN49" s="18"/>
      <c r="AO49">
        <f>(SUM(AO41))/AO45*100</f>
        <v>107.77310030966861</v>
      </c>
      <c r="AP49" s="18">
        <f>AO49*SQRT(((AP45/AO45)^2)+((AP41/AO41)^2))</f>
        <v>0.61226313958862211</v>
      </c>
      <c r="AQ49" s="18"/>
    </row>
    <row r="50" spans="1:43" customFormat="1" x14ac:dyDescent="0.25">
      <c r="C50" s="18"/>
      <c r="E50" s="18"/>
      <c r="G50" s="18"/>
      <c r="H50" s="18"/>
      <c r="J50" s="18"/>
      <c r="L50" s="18"/>
      <c r="M50" s="18"/>
      <c r="O50" s="18"/>
      <c r="Q50" s="18"/>
      <c r="R50" s="18"/>
      <c r="T50" s="18"/>
      <c r="V50" s="18"/>
      <c r="W50" s="18"/>
      <c r="Y50" s="18"/>
      <c r="AA50" s="18"/>
      <c r="AB50" s="18"/>
      <c r="AD50" s="18"/>
      <c r="AF50" s="18"/>
      <c r="AG50" s="18"/>
      <c r="AI50" s="18"/>
      <c r="AK50" s="18"/>
      <c r="AL50" s="18"/>
      <c r="AN50" s="18"/>
      <c r="AP50" s="18"/>
      <c r="AQ50" s="18"/>
    </row>
    <row r="51" spans="1:43" customFormat="1" ht="15.75" thickBot="1" x14ac:dyDescent="0.3">
      <c r="C51" s="18"/>
      <c r="E51" s="18"/>
      <c r="G51" s="18"/>
      <c r="H51" s="18"/>
      <c r="J51" s="18"/>
      <c r="L51" s="18"/>
      <c r="M51" s="18"/>
      <c r="O51" s="18"/>
      <c r="Q51" s="18"/>
      <c r="R51" s="18"/>
      <c r="T51" s="18"/>
      <c r="V51" s="18"/>
      <c r="W51" s="18"/>
      <c r="Y51" s="18"/>
      <c r="AA51" s="18"/>
      <c r="AB51" s="18"/>
      <c r="AD51" s="18"/>
      <c r="AF51" s="18"/>
      <c r="AG51" s="18"/>
      <c r="AI51" s="18"/>
      <c r="AK51" s="18"/>
      <c r="AL51" s="18"/>
      <c r="AN51" s="18"/>
      <c r="AP51" s="18"/>
      <c r="AQ51" s="18"/>
    </row>
    <row r="52" spans="1:43" customFormat="1" ht="15.75" thickBot="1" x14ac:dyDescent="0.3">
      <c r="A52" t="s">
        <v>320</v>
      </c>
      <c r="C52" s="18"/>
      <c r="E52" s="18"/>
      <c r="F52" s="141">
        <f>SUM(F19:F38)</f>
        <v>11.118307552745364</v>
      </c>
      <c r="G52" s="18">
        <f>SQRT(SUM(H24:H38))</f>
        <v>0.27916677263957601</v>
      </c>
      <c r="H52" s="18"/>
      <c r="J52" s="18"/>
      <c r="K52" s="141">
        <f>SUM(K19:K38)</f>
        <v>2.6178703180078918E-2</v>
      </c>
      <c r="L52" s="18">
        <f>SQRT(SUM(M24:M38))</f>
        <v>4.1556787351291679E-3</v>
      </c>
      <c r="M52" s="18"/>
      <c r="O52" s="18"/>
      <c r="P52" s="141">
        <f>SUM(P19:P38)</f>
        <v>1.6028952893494517</v>
      </c>
      <c r="Q52" s="18">
        <f>SQRT(SUM(R24:R38))</f>
        <v>4.53584825686267E-2</v>
      </c>
      <c r="R52" s="18"/>
      <c r="T52" s="18"/>
      <c r="U52" s="141">
        <f>SUM(U19:U38)</f>
        <v>416.29288510307811</v>
      </c>
      <c r="V52" s="18">
        <f>SQRT(SUM(W24:W38))</f>
        <v>1.369706655991084</v>
      </c>
      <c r="W52" s="18"/>
      <c r="Y52" s="18"/>
      <c r="Z52" s="141">
        <f>SUM(Z19:Z38)</f>
        <v>5.056262314512882E-2</v>
      </c>
      <c r="AA52" s="18">
        <f>SQRT(SUM(AB24:AB38))</f>
        <v>2.1383627590581314E-3</v>
      </c>
      <c r="AB52" s="18"/>
      <c r="AD52" s="18"/>
      <c r="AE52" s="141">
        <f>SUM(AE19:AE38)</f>
        <v>1.6679597670633546E-2</v>
      </c>
      <c r="AF52" s="18">
        <f>SQRT(SUM(AG24:AG38))</f>
        <v>1.3904504725323352E-3</v>
      </c>
      <c r="AG52" s="18"/>
      <c r="AI52" s="18"/>
      <c r="AJ52" s="141">
        <f>SUM(AJ19:AJ38)</f>
        <v>0.36451309080978234</v>
      </c>
      <c r="AK52" s="18">
        <f>SQRT(SUM(AL24:AL38))</f>
        <v>1.3678946518927588E-2</v>
      </c>
      <c r="AL52" s="18"/>
      <c r="AN52" s="18"/>
      <c r="AO52" s="141">
        <f>SUM(AO19:AO38)</f>
        <v>0.4130570544714911</v>
      </c>
      <c r="AP52" s="18">
        <f>SQRT(SUM(AQ24:AQ38))</f>
        <v>2.4765917521251709E-3</v>
      </c>
      <c r="AQ52" s="18"/>
    </row>
    <row r="53" spans="1:43" customFormat="1" x14ac:dyDescent="0.25">
      <c r="C53" s="18"/>
      <c r="E53" s="18"/>
      <c r="G53" s="18"/>
      <c r="H53" s="18"/>
      <c r="J53" s="18"/>
      <c r="L53" s="18"/>
      <c r="M53" s="18"/>
      <c r="O53" s="18"/>
      <c r="Q53" s="18"/>
      <c r="R53" s="18"/>
      <c r="T53" s="18"/>
      <c r="V53" s="18"/>
      <c r="W53" s="18"/>
      <c r="Y53" s="18"/>
      <c r="AA53" s="18"/>
      <c r="AB53" s="18"/>
      <c r="AD53" s="18"/>
      <c r="AF53" s="18"/>
      <c r="AG53" s="18"/>
      <c r="AI53" s="18"/>
      <c r="AK53" s="18"/>
      <c r="AL53" s="18"/>
      <c r="AN53" s="18"/>
      <c r="AP53" s="18"/>
      <c r="AQ53" s="18"/>
    </row>
    <row r="54" spans="1:43" customFormat="1" x14ac:dyDescent="0.25">
      <c r="A54" t="s">
        <v>263</v>
      </c>
      <c r="C54" s="18"/>
      <c r="E54" s="18"/>
      <c r="F54">
        <f>F45/F52</f>
        <v>38.114463765499131</v>
      </c>
      <c r="G54" s="18"/>
      <c r="H54" s="18"/>
      <c r="J54" s="18"/>
      <c r="K54">
        <f>K45/K52</f>
        <v>1560.8016317368219</v>
      </c>
      <c r="L54" s="18"/>
      <c r="M54" s="18"/>
      <c r="O54" s="18"/>
      <c r="P54">
        <f>P45/P52</f>
        <v>25.137880160023617</v>
      </c>
      <c r="Q54" s="18"/>
      <c r="R54" s="18"/>
      <c r="T54" s="18"/>
      <c r="U54">
        <f>U45/U52</f>
        <v>0.9745664491683812</v>
      </c>
      <c r="V54" s="18"/>
      <c r="W54" s="18"/>
      <c r="Y54" s="18"/>
      <c r="Z54">
        <f>Z45/Z52</f>
        <v>782.09882790955442</v>
      </c>
      <c r="AA54" s="18"/>
      <c r="AB54" s="18"/>
      <c r="AD54" s="18"/>
      <c r="AE54">
        <f>AE45/AE52</f>
        <v>2496.9810464300708</v>
      </c>
      <c r="AF54" s="18"/>
      <c r="AG54" s="18"/>
      <c r="AI54" s="18"/>
      <c r="AJ54">
        <f>AJ45/AJ52</f>
        <v>1114.5037981727432</v>
      </c>
      <c r="AK54" s="18"/>
      <c r="AL54" s="18"/>
      <c r="AN54" s="18"/>
      <c r="AO54">
        <f>AO45/AO52</f>
        <v>98.939972674280426</v>
      </c>
      <c r="AP54" s="18"/>
      <c r="AQ54" s="18"/>
    </row>
    <row r="55" spans="1:43" customFormat="1" x14ac:dyDescent="0.25">
      <c r="C55" s="18"/>
      <c r="E55" s="18"/>
      <c r="G55" s="18"/>
      <c r="H55" s="18"/>
      <c r="J55" s="18"/>
      <c r="L55" s="18"/>
      <c r="M55" s="18"/>
      <c r="O55" s="18"/>
      <c r="Q55" s="18"/>
      <c r="R55" s="18"/>
      <c r="T55" s="18"/>
      <c r="V55" s="18"/>
      <c r="W55" s="18"/>
      <c r="Y55" s="18"/>
      <c r="AA55" s="18"/>
      <c r="AB55" s="18"/>
      <c r="AD55" s="18"/>
      <c r="AF55" s="18"/>
      <c r="AG55" s="18"/>
      <c r="AI55" s="18"/>
      <c r="AK55" s="18"/>
      <c r="AL55" s="18"/>
      <c r="AN55" s="18"/>
      <c r="AP55" s="18"/>
      <c r="AQ55" s="18"/>
    </row>
    <row r="56" spans="1:43" customFormat="1" x14ac:dyDescent="0.25">
      <c r="A56" t="s">
        <v>321</v>
      </c>
      <c r="B56" s="142">
        <f>SUM(B19:B38)</f>
        <v>16.971599999999999</v>
      </c>
      <c r="C56" s="18"/>
      <c r="E56" s="18"/>
      <c r="G56" s="18"/>
      <c r="H56" s="18"/>
      <c r="J56" s="18"/>
      <c r="L56" s="18"/>
      <c r="M56" s="18"/>
      <c r="O56" s="18"/>
      <c r="Q56" s="18"/>
      <c r="R56" s="18"/>
      <c r="T56" s="18"/>
      <c r="V56" s="18"/>
      <c r="W56" s="18"/>
      <c r="Y56" s="18"/>
      <c r="AA56" s="18"/>
      <c r="AB56" s="18"/>
      <c r="AD56" s="18"/>
      <c r="AF56" s="18"/>
      <c r="AG56" s="18"/>
      <c r="AI56" s="18"/>
      <c r="AK56" s="18"/>
      <c r="AL56" s="18"/>
      <c r="AN56" s="18"/>
      <c r="AP56" s="18"/>
      <c r="AQ56" s="18"/>
    </row>
    <row r="57" spans="1:43" customFormat="1" x14ac:dyDescent="0.25">
      <c r="A57" t="s">
        <v>322</v>
      </c>
      <c r="C57" s="18"/>
      <c r="E57" s="18"/>
      <c r="F57">
        <f>'LOQ data'!C8</f>
        <v>0.26739490059269067</v>
      </c>
      <c r="G57" s="18"/>
      <c r="H57" s="18"/>
      <c r="J57" s="18"/>
      <c r="K57">
        <f>'LOQ data'!F8</f>
        <v>7.0133275135143688E-3</v>
      </c>
      <c r="L57" s="18"/>
      <c r="M57" s="18"/>
      <c r="O57" s="18"/>
      <c r="P57">
        <f>'LOQ data'!I8</f>
        <v>7.0482561359116389E-2</v>
      </c>
      <c r="Q57" s="18"/>
      <c r="R57" s="18"/>
      <c r="T57" s="18"/>
      <c r="U57">
        <f>'LOQ data'!L8</f>
        <v>3.937814368871579E-2</v>
      </c>
      <c r="V57" s="18"/>
      <c r="W57" s="18"/>
      <c r="Y57" s="18"/>
      <c r="Z57">
        <f>'LOQ data'!O8</f>
        <v>8.1690200576218317E-3</v>
      </c>
      <c r="AA57" s="18"/>
      <c r="AB57" s="18"/>
      <c r="AD57" s="18"/>
      <c r="AE57">
        <f>'LOQ data'!R8</f>
        <v>1.4821331600462229E-3</v>
      </c>
      <c r="AF57" s="18"/>
      <c r="AG57" s="18"/>
      <c r="AI57" s="18"/>
      <c r="AJ57">
        <f>'LOQ data'!U8</f>
        <v>5.0857234672925127E-2</v>
      </c>
      <c r="AK57" s="18"/>
      <c r="AL57" s="18"/>
      <c r="AN57" s="18"/>
      <c r="AO57">
        <f>'LOQ data'!X8</f>
        <v>7.1257421925467572E-3</v>
      </c>
      <c r="AP57" s="18"/>
      <c r="AQ57" s="18"/>
    </row>
    <row r="58" spans="1:43" customFormat="1" ht="15.75" thickBot="1" x14ac:dyDescent="0.3">
      <c r="C58" s="18"/>
      <c r="E58" s="18"/>
      <c r="G58" s="18"/>
      <c r="H58" s="18"/>
      <c r="J58" s="18"/>
      <c r="L58" s="18"/>
      <c r="M58" s="18"/>
      <c r="O58" s="18"/>
      <c r="Q58" s="18"/>
      <c r="R58" s="18"/>
      <c r="T58" s="18"/>
      <c r="V58" s="18"/>
      <c r="W58" s="18"/>
      <c r="Y58" s="18"/>
      <c r="AA58" s="18"/>
      <c r="AB58" s="18"/>
      <c r="AD58" s="18"/>
      <c r="AF58" s="18"/>
      <c r="AG58" s="18"/>
      <c r="AI58" s="18"/>
      <c r="AK58" s="18"/>
      <c r="AL58" s="18"/>
      <c r="AN58" s="18"/>
      <c r="AP58" s="18"/>
      <c r="AQ58" s="18"/>
    </row>
    <row r="59" spans="1:43" customFormat="1" ht="15.75" thickBot="1" x14ac:dyDescent="0.3">
      <c r="A59" t="s">
        <v>323</v>
      </c>
      <c r="C59" s="18"/>
      <c r="E59" s="18"/>
      <c r="F59" s="22">
        <f>$B$56*F57</f>
        <v>4.5381192948989089</v>
      </c>
      <c r="G59" s="18"/>
      <c r="H59" s="18"/>
      <c r="J59" s="18"/>
      <c r="K59" s="22">
        <f>$B$56*K57</f>
        <v>0.11902738922836045</v>
      </c>
      <c r="L59" s="18"/>
      <c r="M59" s="18"/>
      <c r="O59" s="18"/>
      <c r="P59" s="22">
        <f>$B$56*P57</f>
        <v>1.1962018383623796</v>
      </c>
      <c r="Q59" s="18"/>
      <c r="R59" s="18"/>
      <c r="T59" s="18"/>
      <c r="U59" s="22">
        <f>$B$56*U57</f>
        <v>0.66831010342740882</v>
      </c>
      <c r="V59" s="18"/>
      <c r="W59" s="18"/>
      <c r="Y59" s="18"/>
      <c r="Z59" s="22">
        <f>$B$56*Z57</f>
        <v>0.13864134080993468</v>
      </c>
      <c r="AA59" s="18"/>
      <c r="AB59" s="18"/>
      <c r="AD59" s="18"/>
      <c r="AE59" s="22">
        <f>$B$56*AE57</f>
        <v>2.5154171139040473E-2</v>
      </c>
      <c r="AF59" s="18"/>
      <c r="AG59" s="18"/>
      <c r="AI59" s="18"/>
      <c r="AJ59" s="22">
        <f>$B$56*AJ57</f>
        <v>0.86312864397501599</v>
      </c>
      <c r="AK59" s="18"/>
      <c r="AL59" s="18"/>
      <c r="AN59" s="18"/>
      <c r="AO59" s="22">
        <f>$B$56*AO57</f>
        <v>0.12093524619502653</v>
      </c>
      <c r="AP59" s="18"/>
      <c r="AQ59" s="18"/>
    </row>
    <row r="60" spans="1:43" customFormat="1" x14ac:dyDescent="0.25">
      <c r="C60" s="18"/>
      <c r="E60" s="18"/>
      <c r="G60" s="18"/>
      <c r="H60" s="18"/>
      <c r="J60" s="18"/>
      <c r="L60" s="18"/>
      <c r="M60" s="18"/>
      <c r="O60" s="18"/>
      <c r="Q60" s="18"/>
      <c r="R60" s="18"/>
      <c r="T60" s="18"/>
      <c r="V60" s="18"/>
      <c r="W60" s="18"/>
      <c r="Y60" s="18"/>
      <c r="AA60" s="18"/>
      <c r="AB60" s="18"/>
      <c r="AD60" s="18"/>
      <c r="AF60" s="18"/>
      <c r="AG60" s="18"/>
      <c r="AI60" s="18"/>
      <c r="AK60" s="18"/>
      <c r="AL60" s="18"/>
      <c r="AN60" s="18"/>
      <c r="AP60" s="18"/>
      <c r="AQ60" s="18"/>
    </row>
    <row r="61" spans="1:43" customFormat="1" x14ac:dyDescent="0.25">
      <c r="A61" t="s">
        <v>324</v>
      </c>
      <c r="C61" s="18"/>
      <c r="E61" s="18"/>
      <c r="F61" s="7">
        <f>F52-F59</f>
        <v>6.580188257846455</v>
      </c>
      <c r="G61" s="18"/>
      <c r="H61" s="18"/>
      <c r="J61" s="18"/>
      <c r="K61" s="7">
        <f>K52-K59</f>
        <v>-9.2848686048281531E-2</v>
      </c>
      <c r="L61" s="18"/>
      <c r="M61" s="18"/>
      <c r="O61" s="18"/>
      <c r="P61" s="7">
        <f>P52-P59</f>
        <v>0.4066934509870721</v>
      </c>
      <c r="Q61" s="18"/>
      <c r="R61" s="18"/>
      <c r="T61" s="18"/>
      <c r="U61" s="7">
        <f>U52-U59</f>
        <v>415.62457499965069</v>
      </c>
      <c r="V61" s="18"/>
      <c r="W61" s="18"/>
      <c r="Y61" s="18"/>
      <c r="Z61" s="7">
        <f>Z52-Z59</f>
        <v>-8.807871766480585E-2</v>
      </c>
      <c r="AA61" s="18"/>
      <c r="AB61" s="18"/>
      <c r="AD61" s="18"/>
      <c r="AE61" s="7">
        <f>AE52-AE59</f>
        <v>-8.474573468406927E-3</v>
      </c>
      <c r="AF61" s="18"/>
      <c r="AG61" s="18"/>
      <c r="AI61" s="18"/>
      <c r="AJ61" s="7">
        <f>AJ52-AJ59</f>
        <v>-0.49861555316523365</v>
      </c>
      <c r="AK61" s="18"/>
      <c r="AL61" s="18"/>
      <c r="AN61" s="18"/>
      <c r="AO61" s="7">
        <f>AO52-AO59</f>
        <v>0.29212180827646456</v>
      </c>
      <c r="AP61" s="18"/>
      <c r="AQ61" s="18"/>
    </row>
    <row r="62" spans="1:43" customFormat="1" x14ac:dyDescent="0.25">
      <c r="C62" s="18"/>
      <c r="E62" s="18"/>
      <c r="G62" s="18"/>
      <c r="H62" s="18"/>
      <c r="J62" s="18"/>
      <c r="L62" s="18"/>
      <c r="M62" s="18"/>
      <c r="O62" s="18"/>
      <c r="Q62" s="18"/>
      <c r="R62" s="18"/>
      <c r="T62" s="18"/>
      <c r="V62" s="18"/>
      <c r="W62" s="18"/>
      <c r="Y62" s="18"/>
      <c r="AA62" s="18"/>
      <c r="AB62" s="18"/>
      <c r="AD62" s="18"/>
      <c r="AF62" s="18"/>
      <c r="AG62" s="18"/>
      <c r="AI62" s="18"/>
      <c r="AK62" s="18"/>
      <c r="AL62" s="18"/>
      <c r="AN62" s="18"/>
      <c r="AP62" s="18"/>
      <c r="AQ62" s="18"/>
    </row>
    <row r="63" spans="1:43" customFormat="1" x14ac:dyDescent="0.25">
      <c r="A63" t="s">
        <v>325</v>
      </c>
      <c r="C63" s="18"/>
      <c r="E63" s="18"/>
      <c r="F63">
        <f>'LOQ data'!C7</f>
        <v>8.0218470177807186E-2</v>
      </c>
      <c r="G63" s="18"/>
      <c r="H63" s="18"/>
      <c r="J63" s="18"/>
      <c r="K63">
        <f>'LOQ data'!F7</f>
        <v>2.1039982540543107E-3</v>
      </c>
      <c r="L63" s="18"/>
      <c r="M63" s="18"/>
      <c r="O63" s="18"/>
      <c r="P63">
        <f>'LOQ data'!I7</f>
        <v>2.1144768407734923E-2</v>
      </c>
      <c r="Q63" s="18"/>
      <c r="R63" s="18"/>
      <c r="T63" s="18"/>
      <c r="U63">
        <f>'LOQ data'!L7</f>
        <v>1.1813443106614739E-2</v>
      </c>
      <c r="V63" s="18"/>
      <c r="W63" s="18"/>
      <c r="Y63" s="18"/>
      <c r="Z63">
        <f>'LOQ data'!O7</f>
        <v>2.4507060172865498E-3</v>
      </c>
      <c r="AA63" s="18"/>
      <c r="AB63" s="18"/>
      <c r="AD63" s="18"/>
      <c r="AE63">
        <f>'LOQ data'!R7</f>
        <v>4.4463994801386683E-4</v>
      </c>
      <c r="AF63" s="18"/>
      <c r="AG63" s="18"/>
      <c r="AI63" s="18"/>
      <c r="AJ63">
        <f>'LOQ data'!U7</f>
        <v>1.525717040187754E-2</v>
      </c>
      <c r="AK63" s="18"/>
      <c r="AL63" s="18"/>
      <c r="AN63" s="18"/>
      <c r="AO63">
        <f>'LOQ data'!X7</f>
        <v>2.1377226577640267E-3</v>
      </c>
      <c r="AP63" s="18"/>
      <c r="AQ63" s="18"/>
    </row>
    <row r="64" spans="1:43" customFormat="1" ht="15.75" thickBot="1" x14ac:dyDescent="0.3">
      <c r="C64" s="18"/>
      <c r="E64" s="18"/>
      <c r="G64" s="18"/>
      <c r="H64" s="18"/>
      <c r="J64" s="18"/>
      <c r="L64" s="18"/>
      <c r="M64" s="18"/>
      <c r="O64" s="18"/>
      <c r="Q64" s="18"/>
      <c r="R64" s="18"/>
      <c r="T64" s="18"/>
      <c r="V64" s="18"/>
      <c r="W64" s="18"/>
      <c r="Y64" s="18"/>
      <c r="AA64" s="18"/>
      <c r="AB64" s="18"/>
      <c r="AD64" s="18"/>
      <c r="AF64" s="18"/>
      <c r="AG64" s="18"/>
      <c r="AI64" s="18"/>
      <c r="AK64" s="18"/>
      <c r="AL64" s="18"/>
      <c r="AN64" s="18"/>
      <c r="AP64" s="18"/>
      <c r="AQ64" s="18"/>
    </row>
    <row r="65" spans="1:43" customFormat="1" ht="15.75" thickBot="1" x14ac:dyDescent="0.3">
      <c r="A65" t="s">
        <v>326</v>
      </c>
      <c r="C65" s="18"/>
      <c r="E65" s="18"/>
      <c r="F65" s="22">
        <f>$B$56*F63</f>
        <v>1.3614357884696724</v>
      </c>
      <c r="G65" s="18"/>
      <c r="H65" s="18"/>
      <c r="J65" s="18"/>
      <c r="K65" s="22">
        <f>$B$56*K63</f>
        <v>3.570821676850814E-2</v>
      </c>
      <c r="L65" s="18"/>
      <c r="M65" s="18"/>
      <c r="O65" s="18"/>
      <c r="P65" s="22">
        <f>$B$56*P63</f>
        <v>0.35886055150871399</v>
      </c>
      <c r="Q65" s="18"/>
      <c r="R65" s="18"/>
      <c r="T65" s="18"/>
      <c r="U65" s="22">
        <f>$B$56*U63</f>
        <v>0.20049303102822269</v>
      </c>
      <c r="V65" s="18"/>
      <c r="W65" s="18"/>
      <c r="Y65" s="18"/>
      <c r="Z65" s="22">
        <f>$B$56*Z63</f>
        <v>4.1592402242980407E-2</v>
      </c>
      <c r="AA65" s="18"/>
      <c r="AB65" s="18"/>
      <c r="AD65" s="18"/>
      <c r="AE65" s="22">
        <f>$B$56*AE63</f>
        <v>7.5462513417121416E-3</v>
      </c>
      <c r="AF65" s="18"/>
      <c r="AG65" s="18"/>
      <c r="AI65" s="18"/>
      <c r="AJ65" s="22">
        <f>$B$56*AJ63</f>
        <v>0.25893859319250484</v>
      </c>
      <c r="AK65" s="18"/>
      <c r="AL65" s="18"/>
      <c r="AN65" s="18"/>
      <c r="AO65" s="22">
        <f>$B$56*AO63</f>
        <v>3.6280573858507956E-2</v>
      </c>
      <c r="AP65" s="18"/>
      <c r="AQ65" s="18"/>
    </row>
    <row r="66" spans="1:43" customFormat="1" x14ac:dyDescent="0.25">
      <c r="C66" s="18"/>
      <c r="E66" s="18"/>
      <c r="G66" s="18"/>
      <c r="H66" s="18"/>
      <c r="J66" s="18"/>
      <c r="L66" s="18"/>
      <c r="M66" s="18"/>
      <c r="O66" s="18"/>
      <c r="Q66" s="18"/>
      <c r="R66" s="18"/>
      <c r="T66" s="18"/>
      <c r="V66" s="18"/>
      <c r="W66" s="18"/>
      <c r="Y66" s="18"/>
      <c r="AA66" s="18"/>
      <c r="AB66" s="18"/>
      <c r="AD66" s="18"/>
      <c r="AF66" s="18"/>
      <c r="AG66" s="18"/>
      <c r="AI66" s="18"/>
      <c r="AK66" s="18"/>
      <c r="AL66" s="18"/>
      <c r="AN66" s="18"/>
      <c r="AP66" s="18"/>
      <c r="AQ66" s="18"/>
    </row>
    <row r="67" spans="1:43" customFormat="1" x14ac:dyDescent="0.25">
      <c r="A67" t="s">
        <v>327</v>
      </c>
      <c r="C67" s="18"/>
      <c r="E67" s="18"/>
      <c r="F67" s="7">
        <f>F52-F65</f>
        <v>9.7568717642756919</v>
      </c>
      <c r="G67" s="18"/>
      <c r="H67" s="18"/>
      <c r="J67" s="18"/>
      <c r="K67" s="7">
        <f>K52-K65</f>
        <v>-9.5295135884292219E-3</v>
      </c>
      <c r="L67" s="18"/>
      <c r="M67" s="18"/>
      <c r="O67" s="18"/>
      <c r="P67" s="7">
        <f>P52-P65</f>
        <v>1.2440347378407377</v>
      </c>
      <c r="Q67" s="18"/>
      <c r="R67" s="18"/>
      <c r="T67" s="18"/>
      <c r="U67" s="7">
        <f>U52-U65</f>
        <v>416.0923920720499</v>
      </c>
      <c r="V67" s="18"/>
      <c r="W67" s="18"/>
      <c r="Y67" s="18"/>
      <c r="Z67" s="7">
        <f>Z52-Z65</f>
        <v>8.9702209021484125E-3</v>
      </c>
      <c r="AA67" s="18"/>
      <c r="AB67" s="138"/>
      <c r="AC67" s="14"/>
      <c r="AD67" s="138"/>
      <c r="AE67" s="7">
        <f>AE52-AE65</f>
        <v>9.1333463289214045E-3</v>
      </c>
      <c r="AF67" s="18"/>
      <c r="AG67" s="138"/>
      <c r="AH67" s="14"/>
      <c r="AI67" s="138"/>
      <c r="AJ67" s="7">
        <f>AJ52-AJ65</f>
        <v>0.1055744976172775</v>
      </c>
      <c r="AK67" s="18"/>
      <c r="AL67" s="18"/>
      <c r="AN67" s="18"/>
      <c r="AO67" s="7">
        <f>AO52-AO65</f>
        <v>0.37677648061298313</v>
      </c>
      <c r="AP67" s="18"/>
      <c r="AQ67" s="18"/>
    </row>
    <row r="68" spans="1:43" customFormat="1" x14ac:dyDescent="0.25">
      <c r="C68" s="18"/>
      <c r="E68" s="18"/>
      <c r="G68" s="18"/>
      <c r="H68" s="18"/>
      <c r="J68" s="18"/>
      <c r="L68" s="18"/>
      <c r="M68" s="18"/>
      <c r="O68" s="18"/>
      <c r="Q68" s="18"/>
      <c r="R68" s="18"/>
      <c r="T68" s="18"/>
      <c r="V68" s="18"/>
      <c r="W68" s="18"/>
      <c r="Y68" s="18"/>
      <c r="AA68" s="18"/>
      <c r="AB68" s="18"/>
      <c r="AD68" s="18"/>
      <c r="AF68" s="18"/>
      <c r="AG68" s="18"/>
      <c r="AI68" s="18"/>
      <c r="AK68" s="18"/>
      <c r="AL68" s="18"/>
      <c r="AN68" s="18"/>
      <c r="AP68" s="18"/>
      <c r="AQ68" s="18"/>
    </row>
    <row r="69" spans="1:43" customFormat="1" x14ac:dyDescent="0.25">
      <c r="A69" t="s">
        <v>328</v>
      </c>
      <c r="C69" s="18"/>
      <c r="E69" s="18"/>
      <c r="F69" t="s">
        <v>262</v>
      </c>
      <c r="G69" s="18"/>
      <c r="H69" s="18"/>
      <c r="J69" s="18"/>
      <c r="K69" t="s">
        <v>262</v>
      </c>
      <c r="L69" s="18"/>
      <c r="M69" s="18"/>
      <c r="O69" s="18"/>
      <c r="P69" t="s">
        <v>262</v>
      </c>
      <c r="Q69" s="18"/>
      <c r="R69" s="18"/>
      <c r="T69" s="18"/>
      <c r="U69" t="s">
        <v>262</v>
      </c>
      <c r="V69" s="18"/>
      <c r="W69" s="18"/>
      <c r="Y69" s="18"/>
      <c r="Z69" t="s">
        <v>262</v>
      </c>
      <c r="AA69" s="18"/>
      <c r="AB69" s="18"/>
      <c r="AD69" s="18"/>
      <c r="AE69" t="s">
        <v>262</v>
      </c>
      <c r="AF69" s="18"/>
      <c r="AG69" s="18"/>
      <c r="AI69" s="18"/>
      <c r="AJ69" t="s">
        <v>262</v>
      </c>
      <c r="AK69" s="18"/>
      <c r="AL69" s="18"/>
      <c r="AN69" s="18"/>
      <c r="AO69" t="s">
        <v>262</v>
      </c>
      <c r="AP69" s="18"/>
      <c r="AQ69" s="18"/>
    </row>
    <row r="70" spans="1:43" customFormat="1" x14ac:dyDescent="0.25">
      <c r="C70" s="18"/>
      <c r="E70" s="18"/>
      <c r="G70" s="18"/>
      <c r="H70" s="18"/>
      <c r="J70" s="18"/>
      <c r="L70" s="18"/>
      <c r="M70" s="18"/>
      <c r="O70" s="18"/>
      <c r="Q70" s="18"/>
      <c r="R70" s="18"/>
      <c r="T70" s="18"/>
      <c r="V70" s="18"/>
      <c r="W70" s="18"/>
      <c r="Y70" s="18"/>
      <c r="AA70" s="18"/>
      <c r="AB70" s="18"/>
      <c r="AD70" s="18"/>
      <c r="AF70" s="18"/>
      <c r="AG70" s="18"/>
      <c r="AI70" s="18"/>
      <c r="AK70" s="18"/>
      <c r="AL70" s="18"/>
      <c r="AN70" s="18"/>
      <c r="AP70" s="18"/>
      <c r="AQ70" s="18"/>
    </row>
    <row r="71" spans="1:43" customFormat="1" x14ac:dyDescent="0.25">
      <c r="A71" t="s">
        <v>263</v>
      </c>
      <c r="C71" s="18"/>
      <c r="E71" s="18"/>
      <c r="F71">
        <f>F45/F59</f>
        <v>93.379724686639904</v>
      </c>
      <c r="G71" s="18"/>
      <c r="H71" s="18"/>
      <c r="J71" s="18"/>
      <c r="K71">
        <f>K45/K59</f>
        <v>343.28033997141154</v>
      </c>
      <c r="L71" s="18"/>
      <c r="M71" s="18"/>
      <c r="O71" s="18"/>
      <c r="P71">
        <f>P45/P59</f>
        <v>33.684440535466173</v>
      </c>
      <c r="Q71" s="18"/>
      <c r="R71" s="18"/>
      <c r="T71" s="18"/>
      <c r="U71">
        <f>U45/U59</f>
        <v>607.06111843636825</v>
      </c>
      <c r="V71" s="18"/>
      <c r="W71" s="18"/>
      <c r="Y71" s="18"/>
      <c r="Z71">
        <f>Z45/Z59</f>
        <v>285.2321541815619</v>
      </c>
      <c r="AA71" s="18"/>
      <c r="AB71" s="18"/>
      <c r="AD71" s="18"/>
      <c r="AE71">
        <f>AE45/AE59</f>
        <v>1655.7349083552369</v>
      </c>
      <c r="AF71" s="18"/>
      <c r="AG71" s="18"/>
      <c r="AI71" s="18"/>
      <c r="AJ71">
        <f>AJ45/AJ59</f>
        <v>470.67285627349401</v>
      </c>
      <c r="AK71" s="18"/>
      <c r="AL71" s="18"/>
      <c r="AN71" s="18"/>
      <c r="AO71">
        <f>AO45/AO59</f>
        <v>337.93170285875499</v>
      </c>
      <c r="AP71" s="18"/>
      <c r="AQ71" s="18"/>
    </row>
  </sheetData>
  <mergeCells count="9">
    <mergeCell ref="AC1:AG1"/>
    <mergeCell ref="AH1:AL1"/>
    <mergeCell ref="AM1:AQ1"/>
    <mergeCell ref="A1:C1"/>
    <mergeCell ref="D1:H1"/>
    <mergeCell ref="I1:M1"/>
    <mergeCell ref="N1:R1"/>
    <mergeCell ref="S1:W1"/>
    <mergeCell ref="X1:AB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187"/>
  <sheetViews>
    <sheetView tabSelected="1" zoomScale="70" zoomScaleNormal="70" workbookViewId="0">
      <selection activeCell="N48" sqref="N48"/>
    </sheetView>
  </sheetViews>
  <sheetFormatPr defaultRowHeight="15" x14ac:dyDescent="0.25"/>
  <cols>
    <col min="1" max="1" width="13.85546875" bestFit="1" customWidth="1"/>
    <col min="2" max="2" width="14.42578125" style="9" bestFit="1" customWidth="1"/>
    <col min="3" max="3" width="16" style="96" bestFit="1" customWidth="1"/>
    <col min="4" max="4" width="12" style="9" bestFit="1" customWidth="1"/>
    <col min="5" max="5" width="13.7109375" style="96" bestFit="1" customWidth="1"/>
    <col min="6" max="6" width="14.5703125" style="9" bestFit="1" customWidth="1"/>
    <col min="7" max="7" width="16.140625" style="96" bestFit="1" customWidth="1"/>
    <col min="8" max="8" width="12.140625" style="9" bestFit="1" customWidth="1"/>
    <col min="9" max="9" width="13.85546875" style="96" bestFit="1" customWidth="1"/>
    <col min="10" max="10" width="14.28515625" style="9" bestFit="1" customWidth="1"/>
    <col min="11" max="11" width="15.85546875" style="96" bestFit="1" customWidth="1"/>
    <col min="12" max="12" width="12" style="9" bestFit="1" customWidth="1"/>
    <col min="13" max="13" width="13.5703125" style="96" customWidth="1"/>
    <col min="14" max="14" width="14" style="9" bestFit="1" customWidth="1"/>
    <col min="15" max="15" width="15.5703125" style="96" bestFit="1" customWidth="1"/>
    <col min="16" max="16" width="12" style="9" bestFit="1" customWidth="1"/>
    <col min="17" max="17" width="13.28515625" style="96" bestFit="1" customWidth="1"/>
    <col min="18" max="18" width="14.28515625" style="9" bestFit="1" customWidth="1"/>
    <col min="19" max="19" width="15.85546875" style="96" bestFit="1" customWidth="1"/>
    <col min="20" max="20" width="12" style="9" bestFit="1" customWidth="1"/>
    <col min="21" max="21" width="13.5703125" style="96" bestFit="1" customWidth="1"/>
    <col min="22" max="22" width="14.42578125" style="9" bestFit="1" customWidth="1"/>
    <col min="23" max="23" width="16" style="96" bestFit="1" customWidth="1"/>
    <col min="24" max="24" width="12" style="9" bestFit="1" customWidth="1"/>
    <col min="25" max="25" width="13.7109375" style="96" bestFit="1" customWidth="1"/>
    <col min="26" max="26" width="14.5703125" style="9" bestFit="1" customWidth="1"/>
    <col min="27" max="27" width="16.140625" style="96" bestFit="1" customWidth="1"/>
    <col min="28" max="28" width="12.140625" style="9" bestFit="1" customWidth="1"/>
    <col min="29" max="29" width="13.85546875" style="96" bestFit="1" customWidth="1"/>
    <col min="30" max="30" width="13.5703125" style="9" bestFit="1" customWidth="1"/>
    <col min="31" max="31" width="15.140625" style="138" bestFit="1" customWidth="1"/>
    <col min="32" max="32" width="12" bestFit="1" customWidth="1"/>
    <col min="33" max="33" width="12.7109375" style="18" bestFit="1" customWidth="1"/>
  </cols>
  <sheetData>
    <row r="1" spans="1:39" x14ac:dyDescent="0.25">
      <c r="B1" s="173" t="s">
        <v>195</v>
      </c>
      <c r="C1" s="174"/>
      <c r="D1" s="174"/>
      <c r="E1" s="175"/>
      <c r="F1" s="173" t="s">
        <v>196</v>
      </c>
      <c r="G1" s="174"/>
      <c r="H1" s="174"/>
      <c r="I1" s="175"/>
      <c r="J1" s="173" t="s">
        <v>197</v>
      </c>
      <c r="K1" s="174"/>
      <c r="L1" s="174"/>
      <c r="M1" s="175"/>
      <c r="N1" s="173" t="s">
        <v>198</v>
      </c>
      <c r="O1" s="174"/>
      <c r="P1" s="174"/>
      <c r="Q1" s="175"/>
      <c r="R1" s="173" t="s">
        <v>199</v>
      </c>
      <c r="S1" s="174"/>
      <c r="T1" s="174"/>
      <c r="U1" s="175"/>
      <c r="V1" s="173" t="s">
        <v>200</v>
      </c>
      <c r="W1" s="174"/>
      <c r="X1" s="174"/>
      <c r="Y1" s="175"/>
      <c r="Z1" s="173" t="s">
        <v>201</v>
      </c>
      <c r="AA1" s="174"/>
      <c r="AB1" s="174"/>
      <c r="AC1" s="175"/>
      <c r="AD1" s="176" t="s">
        <v>202</v>
      </c>
      <c r="AE1" s="177"/>
      <c r="AF1" s="177"/>
      <c r="AG1" s="177"/>
    </row>
    <row r="2" spans="1:39" x14ac:dyDescent="0.25">
      <c r="A2" s="12" t="s">
        <v>144</v>
      </c>
      <c r="B2" s="9" t="s">
        <v>221</v>
      </c>
      <c r="C2" s="96" t="s">
        <v>329</v>
      </c>
      <c r="D2" s="9" t="s">
        <v>230</v>
      </c>
      <c r="E2" s="96" t="s">
        <v>330</v>
      </c>
      <c r="F2" s="9" t="s">
        <v>222</v>
      </c>
      <c r="G2" s="96" t="s">
        <v>295</v>
      </c>
      <c r="H2" s="9" t="s">
        <v>231</v>
      </c>
      <c r="I2" s="96" t="s">
        <v>331</v>
      </c>
      <c r="J2" s="9" t="s">
        <v>223</v>
      </c>
      <c r="K2" s="96" t="s">
        <v>298</v>
      </c>
      <c r="L2" s="9" t="s">
        <v>232</v>
      </c>
      <c r="M2" s="96" t="s">
        <v>332</v>
      </c>
      <c r="N2" s="9" t="s">
        <v>224</v>
      </c>
      <c r="O2" s="96" t="s">
        <v>301</v>
      </c>
      <c r="P2" s="9" t="s">
        <v>233</v>
      </c>
      <c r="Q2" s="96" t="s">
        <v>333</v>
      </c>
      <c r="R2" s="9" t="s">
        <v>225</v>
      </c>
      <c r="S2" s="96" t="s">
        <v>304</v>
      </c>
      <c r="T2" s="9" t="s">
        <v>234</v>
      </c>
      <c r="U2" s="96" t="s">
        <v>334</v>
      </c>
      <c r="V2" s="9" t="s">
        <v>226</v>
      </c>
      <c r="W2" s="96" t="s">
        <v>307</v>
      </c>
      <c r="X2" s="9" t="s">
        <v>235</v>
      </c>
      <c r="Y2" s="96" t="s">
        <v>335</v>
      </c>
      <c r="Z2" s="9" t="s">
        <v>227</v>
      </c>
      <c r="AA2" s="96" t="s">
        <v>310</v>
      </c>
      <c r="AB2" s="9" t="s">
        <v>236</v>
      </c>
      <c r="AC2" s="96" t="s">
        <v>336</v>
      </c>
      <c r="AD2" s="9" t="s">
        <v>228</v>
      </c>
      <c r="AE2" s="96" t="s">
        <v>313</v>
      </c>
      <c r="AF2" s="9" t="s">
        <v>237</v>
      </c>
      <c r="AG2" s="96" t="s">
        <v>337</v>
      </c>
      <c r="AM2" s="144"/>
    </row>
    <row r="3" spans="1:39" x14ac:dyDescent="0.25">
      <c r="A3" s="13" t="s">
        <v>184</v>
      </c>
      <c r="B3" s="86">
        <f>'calculated data'!F3</f>
        <v>0.28230139872930832</v>
      </c>
      <c r="C3" s="137">
        <f>'calculated data'!G3</f>
        <v>2.9062010527755869E-2</v>
      </c>
      <c r="D3" s="86">
        <f>(B3/$B$40)*100</f>
        <v>6.6592832256050172E-2</v>
      </c>
      <c r="E3" s="49">
        <f>D3*SQRT(((C3/B3)^2)+((C$40/B$40)^2))</f>
        <v>6.8555891882934672E-3</v>
      </c>
      <c r="F3" s="86">
        <f>'calculated data'!K3</f>
        <v>7.3360258629884669E-4</v>
      </c>
      <c r="G3" s="137">
        <f>'calculated data'!L3</f>
        <v>1.1186420552586659E-3</v>
      </c>
      <c r="H3" s="86">
        <f>(F3/$F$40)*100</f>
        <v>1.7947665546456481E-3</v>
      </c>
      <c r="I3" s="49">
        <f>H3*SQRT(((G3/F3)^2)+((G$40/F$40)^2))</f>
        <v>2.7367698680427419E-3</v>
      </c>
      <c r="J3" s="86">
        <f>'calculated data'!P3</f>
        <v>9.0106175765649929E-2</v>
      </c>
      <c r="K3" s="137">
        <f>'calculated data'!Q3</f>
        <v>9.236592401553112E-3</v>
      </c>
      <c r="L3" s="86">
        <f>(J3/$J$40)*100</f>
        <v>0.22354435503412948</v>
      </c>
      <c r="M3" s="49">
        <f>L3*SQRT(((K3/J3)^2)+((K$40/J$40)^2))</f>
        <v>2.2915331332857933E-2</v>
      </c>
      <c r="N3" s="86">
        <f>'calculated data'!U3</f>
        <v>5.1563649529634027E-3</v>
      </c>
      <c r="O3" s="137">
        <f>'calculated data'!V3</f>
        <v>1.3070667054803672E-3</v>
      </c>
      <c r="P3" s="86">
        <f>(N3/$N$40)*100</f>
        <v>1.2184125082436489E-3</v>
      </c>
      <c r="Q3" s="49">
        <f>P3*SQRT(((O3/N3)^2)+((O$40/N$40)^2))</f>
        <v>3.0885060900493573E-4</v>
      </c>
      <c r="R3" s="86">
        <f>'calculated data'!Z3</f>
        <v>5.089584841839901E-4</v>
      </c>
      <c r="S3" s="137">
        <f>'calculated data'!AA3</f>
        <v>3.8327087727593127E-4</v>
      </c>
      <c r="T3" s="86">
        <f>(R3/$R$40)*100</f>
        <v>1.2865719545499129E-3</v>
      </c>
      <c r="U3" s="49">
        <f>T3*SQRT(((S3/R3)^2)+((S$40/R$40)^2))</f>
        <v>9.6885245235164906E-4</v>
      </c>
      <c r="V3" s="86">
        <f>'calculated data'!AE3</f>
        <v>5.5542379019144105E-5</v>
      </c>
      <c r="W3" s="137">
        <f>'calculated data'!AF3</f>
        <v>3.9088706374589894E-4</v>
      </c>
      <c r="X3" s="86">
        <f>(V3/$V$40)*100</f>
        <v>1.3331119292436821E-4</v>
      </c>
      <c r="Y3" s="49">
        <f>X3*SQRT(((W3/V3)^2)+((W$40/V$40)^2))</f>
        <v>9.3819569509106951E-4</v>
      </c>
      <c r="Z3" s="86">
        <f>'calculated data'!AJ3</f>
        <v>0</v>
      </c>
      <c r="AA3" s="137">
        <f>'calculated data'!AK3</f>
        <v>0</v>
      </c>
      <c r="AB3" s="86">
        <f>(Z3/$Z$40)*100</f>
        <v>0</v>
      </c>
      <c r="AC3" s="49" t="e">
        <f>AB3*SQRT(((AA3/Z3)^2)+((AA$40/Z$40)^2))</f>
        <v>#DIV/0!</v>
      </c>
      <c r="AD3" s="86">
        <f>'calculated data'!AO3</f>
        <v>-6.4382584632345405E-5</v>
      </c>
      <c r="AE3" s="137">
        <f>'calculated data'!AP3</f>
        <v>-1.1643937575456099E-4</v>
      </c>
      <c r="AF3" s="86">
        <f>(AD3/$AD$40)*100</f>
        <v>-1.5748149578654632E-4</v>
      </c>
      <c r="AG3" s="49">
        <f>AF3*SQRT(((AE3/AD3)^2)+((AE$40/AD$40)^2))</f>
        <v>-2.8481377650471662E-4</v>
      </c>
      <c r="AJ3" s="144"/>
      <c r="AM3" s="144"/>
    </row>
    <row r="4" spans="1:39" x14ac:dyDescent="0.25">
      <c r="A4" s="13" t="s">
        <v>190</v>
      </c>
      <c r="B4" s="86">
        <f>'calculated data'!F4</f>
        <v>0.57702810658925696</v>
      </c>
      <c r="C4" s="137">
        <f>'calculated data'!G4</f>
        <v>2.5336231618554375E-2</v>
      </c>
      <c r="D4" s="86">
        <f t="shared" ref="D4:D38" si="0">(B4/$B$40)*100</f>
        <v>0.13611670392738751</v>
      </c>
      <c r="E4" s="49">
        <f t="shared" ref="E4:E38" si="1">D4*SQRT(((C4/B4)^2)+((C$40/B$40)^2))</f>
        <v>5.9769849816826183E-3</v>
      </c>
      <c r="F4" s="86">
        <f>'calculated data'!K4</f>
        <v>8.3661577137187021E-4</v>
      </c>
      <c r="G4" s="137">
        <f>'calculated data'!L4</f>
        <v>9.7704499475785838E-4</v>
      </c>
      <c r="H4" s="86">
        <f t="shared" ref="H4:H38" si="2">(F4/$F$40)*100</f>
        <v>2.0467894110389987E-3</v>
      </c>
      <c r="I4" s="49">
        <f t="shared" ref="I4:I38" si="3">H4*SQRT(((G4/F4)^2)+((G$40/F$40)^2))</f>
        <v>2.3903512193377014E-3</v>
      </c>
      <c r="J4" s="86">
        <f>'calculated data'!P4</f>
        <v>9.2396163022140126E-2</v>
      </c>
      <c r="K4" s="137">
        <f>'calculated data'!Q4</f>
        <v>1.0870104413954253E-2</v>
      </c>
      <c r="L4" s="86">
        <f t="shared" ref="L4:L38" si="4">(J4/$J$40)*100</f>
        <v>0.22922558298480705</v>
      </c>
      <c r="M4" s="49">
        <f t="shared" ref="M4:M38" si="5">L4*SQRT(((K4/J4)^2)+((K$40/J$40)^2))</f>
        <v>2.6967880961424467E-2</v>
      </c>
      <c r="N4" s="86">
        <f>'calculated data'!U4</f>
        <v>2.0711098883671845E-2</v>
      </c>
      <c r="O4" s="137">
        <f>'calculated data'!V4</f>
        <v>1.673936237864564E-3</v>
      </c>
      <c r="P4" s="86">
        <f t="shared" ref="P4:P38" si="6">(N4/$N$40)*100</f>
        <v>4.8938859389373313E-3</v>
      </c>
      <c r="Q4" s="49">
        <f t="shared" ref="Q4:Q38" si="7">P4*SQRT(((O4/N4)^2)+((O$40/N$40)^2))</f>
        <v>3.9553935444408501E-4</v>
      </c>
      <c r="R4" s="86">
        <f>'calculated data'!Z4</f>
        <v>6.3120676893438279E-4</v>
      </c>
      <c r="S4" s="137">
        <f>'calculated data'!AA4</f>
        <v>5.4262171544246533E-4</v>
      </c>
      <c r="T4" s="86">
        <f t="shared" ref="T4:T38" si="8">(R4/$R$40)*100</f>
        <v>1.5955975814708491E-3</v>
      </c>
      <c r="U4" s="49">
        <f t="shared" ref="U4:U38" si="9">T4*SQRT(((S4/R4)^2)+((S$40/R$40)^2))</f>
        <v>1.3716678793967965E-3</v>
      </c>
      <c r="V4" s="86">
        <f>'calculated data'!AE4</f>
        <v>9.5834590917374891E-5</v>
      </c>
      <c r="W4" s="137">
        <f>'calculated data'!AF4</f>
        <v>2.7515766048656095E-4</v>
      </c>
      <c r="X4" s="86">
        <f t="shared" ref="X4:X38" si="10">(V4/$V$40)*100</f>
        <v>2.3001938095252553E-4</v>
      </c>
      <c r="Y4" s="49">
        <f t="shared" ref="Y4:Y38" si="11">X4*SQRT(((W4/V4)^2)+((W$40/V$40)^2))</f>
        <v>6.6042537490891974E-4</v>
      </c>
      <c r="Z4" s="86">
        <f>'calculated data'!AJ4</f>
        <v>9.9586780608661649E-3</v>
      </c>
      <c r="AA4" s="137">
        <f>'calculated data'!AK4</f>
        <v>2.571166865295735E-3</v>
      </c>
      <c r="AB4" s="86">
        <f t="shared" ref="AB4:AB38" si="12">(Z4/$Z$40)*100</f>
        <v>2.4504732376614442E-3</v>
      </c>
      <c r="AC4" s="49">
        <f t="shared" ref="AC4:AC38" si="13">AB4*SQRT(((AA4/Z4)^2)+((AA$40/Z$40)^2))</f>
        <v>6.3267189586875604E-4</v>
      </c>
      <c r="AD4" s="86">
        <f>'calculated data'!AO4</f>
        <v>7.1576818591687877E-5</v>
      </c>
      <c r="AE4" s="137">
        <f>'calculated data'!AP4</f>
        <v>9.977338048319532E-5</v>
      </c>
      <c r="AF4" s="86">
        <f t="shared" ref="AF4:AF38" si="14">(AD4/$AD$40)*100</f>
        <v>1.7507878131687015E-4</v>
      </c>
      <c r="AG4" s="49">
        <f t="shared" ref="AG4:AG38" si="15">AF4*SQRT(((AE4/AD4)^2)+((AE$40/AD$40)^2))</f>
        <v>2.4404831367719039E-4</v>
      </c>
      <c r="AM4" s="144"/>
    </row>
    <row r="5" spans="1:39" x14ac:dyDescent="0.25">
      <c r="A5" s="13" t="s">
        <v>112</v>
      </c>
      <c r="B5" s="86">
        <f>'calculated data'!F5</f>
        <v>1.856168108079653</v>
      </c>
      <c r="C5" s="137">
        <f>'calculated data'!G5</f>
        <v>4.2350144426198041E-2</v>
      </c>
      <c r="D5" s="86">
        <f t="shared" si="0"/>
        <v>0.4378564612742229</v>
      </c>
      <c r="E5" s="49">
        <f t="shared" si="1"/>
        <v>9.9922771607492359E-3</v>
      </c>
      <c r="F5" s="86">
        <f>'calculated data'!K5</f>
        <v>0.12525744541534231</v>
      </c>
      <c r="G5" s="137">
        <f>'calculated data'!L5</f>
        <v>4.2186729335353841E-3</v>
      </c>
      <c r="H5" s="86">
        <f t="shared" si="2"/>
        <v>0.30644367665878097</v>
      </c>
      <c r="I5" s="49">
        <f t="shared" si="3"/>
        <v>1.0322144237518491E-2</v>
      </c>
      <c r="J5" s="86">
        <f>'calculated data'!P5</f>
        <v>0.21818678559005092</v>
      </c>
      <c r="K5" s="137">
        <f>'calculated data'!Q5</f>
        <v>1.4611422026095836E-2</v>
      </c>
      <c r="L5" s="86">
        <f t="shared" si="4"/>
        <v>0.54129945974570481</v>
      </c>
      <c r="M5" s="49">
        <f t="shared" si="5"/>
        <v>3.6250487144025574E-2</v>
      </c>
      <c r="N5" s="86">
        <f>'calculated data'!U5</f>
        <v>1.040309021231379E-2</v>
      </c>
      <c r="O5" s="137">
        <f>'calculated data'!V5</f>
        <v>1.9975097641905947E-3</v>
      </c>
      <c r="P5" s="86">
        <f t="shared" si="6"/>
        <v>2.4581765167311577E-3</v>
      </c>
      <c r="Q5" s="49">
        <f t="shared" si="7"/>
        <v>4.7199742296751793E-4</v>
      </c>
      <c r="R5" s="86">
        <f>'calculated data'!Z5</f>
        <v>6.741018443224224E-2</v>
      </c>
      <c r="S5" s="137">
        <f>'calculated data'!AA5</f>
        <v>2.5694500253633182E-3</v>
      </c>
      <c r="T5" s="86">
        <f t="shared" si="8"/>
        <v>0.17040300031663788</v>
      </c>
      <c r="U5" s="49">
        <f t="shared" si="9"/>
        <v>6.4957758540199421E-3</v>
      </c>
      <c r="V5" s="86">
        <f>'calculated data'!AE5</f>
        <v>0.13296235319264868</v>
      </c>
      <c r="W5" s="137">
        <f>'calculated data'!AF5</f>
        <v>3.3360209185105474E-3</v>
      </c>
      <c r="X5" s="86">
        <f t="shared" si="10"/>
        <v>0.31913234958901687</v>
      </c>
      <c r="Y5" s="49">
        <f t="shared" si="11"/>
        <v>8.0085212626387035E-3</v>
      </c>
      <c r="Z5" s="86">
        <f>'calculated data'!AJ5</f>
        <v>8.9169449041689008E-3</v>
      </c>
      <c r="AA5" s="137">
        <f>'calculated data'!AK5</f>
        <v>2.6379472031203494E-3</v>
      </c>
      <c r="AB5" s="86">
        <f t="shared" si="12"/>
        <v>2.1941400972918883E-3</v>
      </c>
      <c r="AC5" s="49">
        <f t="shared" si="13"/>
        <v>6.4910413716467628E-4</v>
      </c>
      <c r="AD5" s="86">
        <f>'calculated data'!AO5</f>
        <v>1.1013175788891272E-2</v>
      </c>
      <c r="AE5" s="137">
        <f>'calculated data'!AP5</f>
        <v>6.0139237658955161E-4</v>
      </c>
      <c r="AF5" s="86">
        <f t="shared" si="14"/>
        <v>2.6938517714050231E-2</v>
      </c>
      <c r="AG5" s="49">
        <f t="shared" si="15"/>
        <v>1.4710222778940192E-3</v>
      </c>
      <c r="AM5" s="144"/>
    </row>
    <row r="6" spans="1:39" x14ac:dyDescent="0.25">
      <c r="A6" s="13" t="s">
        <v>18</v>
      </c>
      <c r="B6" s="86">
        <f>'calculated data'!F6</f>
        <v>38.054692702881006</v>
      </c>
      <c r="C6" s="137">
        <f>'calculated data'!G6</f>
        <v>0.4382554135251705</v>
      </c>
      <c r="D6" s="86">
        <f t="shared" si="0"/>
        <v>8.9768232786846482</v>
      </c>
      <c r="E6" s="49">
        <f t="shared" si="1"/>
        <v>0.10347009540980638</v>
      </c>
      <c r="F6" s="86">
        <f>'calculated data'!K6</f>
        <v>3.3972093030992982</v>
      </c>
      <c r="G6" s="137">
        <f>'calculated data'!L6</f>
        <v>4.0130379600427181E-2</v>
      </c>
      <c r="H6" s="86">
        <f t="shared" si="2"/>
        <v>8.3113088069864887</v>
      </c>
      <c r="I6" s="49">
        <f t="shared" si="3"/>
        <v>9.8265659149768064E-2</v>
      </c>
      <c r="J6" s="86">
        <f>'calculated data'!P6</f>
        <v>3.4452918264595898</v>
      </c>
      <c r="K6" s="137">
        <f>'calculated data'!Q6</f>
        <v>6.3029613878324939E-2</v>
      </c>
      <c r="L6" s="86">
        <f t="shared" si="4"/>
        <v>8.5474223348836382</v>
      </c>
      <c r="M6" s="49">
        <f t="shared" si="5"/>
        <v>0.1564290420656626</v>
      </c>
      <c r="N6" s="86">
        <f>'calculated data'!U6</f>
        <v>1.9623254153711866E-2</v>
      </c>
      <c r="O6" s="137">
        <f>'calculated data'!V6</f>
        <v>1.6764871437657234E-3</v>
      </c>
      <c r="P6" s="86">
        <f t="shared" si="6"/>
        <v>4.6368359360572141E-3</v>
      </c>
      <c r="Q6" s="49">
        <f t="shared" si="7"/>
        <v>3.9614210710301514E-4</v>
      </c>
      <c r="R6" s="86">
        <f>'calculated data'!Z6</f>
        <v>2.8175549363467804</v>
      </c>
      <c r="S6" s="137">
        <f>'calculated data'!AA6</f>
        <v>3.0883607935322212E-2</v>
      </c>
      <c r="T6" s="86">
        <f t="shared" si="8"/>
        <v>7.1223631674385999</v>
      </c>
      <c r="U6" s="49">
        <f t="shared" si="9"/>
        <v>7.815423259956529E-2</v>
      </c>
      <c r="V6" s="86">
        <f>'calculated data'!AE6</f>
        <v>3.3200409951572096</v>
      </c>
      <c r="W6" s="137">
        <f>'calculated data'!AF6</f>
        <v>4.7320719465305118E-2</v>
      </c>
      <c r="X6" s="86">
        <f t="shared" si="10"/>
        <v>7.9686652505406945</v>
      </c>
      <c r="Y6" s="49">
        <f t="shared" si="11"/>
        <v>0.11364379005905452</v>
      </c>
      <c r="Z6" s="86">
        <f>'calculated data'!AJ6</f>
        <v>9.070920981194408E-2</v>
      </c>
      <c r="AA6" s="137">
        <f>'calculated data'!AK6</f>
        <v>8.8818622547318146E-3</v>
      </c>
      <c r="AB6" s="86">
        <f t="shared" si="12"/>
        <v>2.232028083396571E-2</v>
      </c>
      <c r="AC6" s="49">
        <f t="shared" si="13"/>
        <v>2.1855078447817326E-3</v>
      </c>
      <c r="AD6" s="86">
        <f>'calculated data'!AO6</f>
        <v>0.71367716592959352</v>
      </c>
      <c r="AE6" s="137">
        <f>'calculated data'!AP6</f>
        <v>9.2076217293123007E-3</v>
      </c>
      <c r="AF6" s="86">
        <f t="shared" si="14"/>
        <v>1.7456731232692873</v>
      </c>
      <c r="AG6" s="49">
        <f t="shared" si="15"/>
        <v>2.2522277891898972E-2</v>
      </c>
      <c r="AM6" s="144"/>
    </row>
    <row r="7" spans="1:39" x14ac:dyDescent="0.25">
      <c r="A7" s="13" t="s">
        <v>83</v>
      </c>
      <c r="B7" s="86">
        <f>'calculated data'!F7</f>
        <v>96.103291236086193</v>
      </c>
      <c r="C7" s="137">
        <f>'calculated data'!G7</f>
        <v>0.60704815191684924</v>
      </c>
      <c r="D7" s="86">
        <f t="shared" si="0"/>
        <v>22.670062498257838</v>
      </c>
      <c r="E7" s="49">
        <f t="shared" si="1"/>
        <v>0.14360691333837369</v>
      </c>
      <c r="F7" s="86">
        <f>'calculated data'!K7</f>
        <v>9.1994445318963312</v>
      </c>
      <c r="G7" s="137">
        <f>'calculated data'!L7</f>
        <v>8.4430625296463377E-2</v>
      </c>
      <c r="H7" s="86">
        <f t="shared" si="2"/>
        <v>22.506539201920589</v>
      </c>
      <c r="I7" s="49">
        <f t="shared" si="3"/>
        <v>0.20686097963737499</v>
      </c>
      <c r="J7" s="86">
        <f>'calculated data'!P7</f>
        <v>9.0126574377462578</v>
      </c>
      <c r="K7" s="137">
        <f>'calculated data'!Q7</f>
        <v>0.13070737989699074</v>
      </c>
      <c r="L7" s="86">
        <f t="shared" si="4"/>
        <v>22.359496193740224</v>
      </c>
      <c r="M7" s="49">
        <f t="shared" si="5"/>
        <v>0.32446623939922831</v>
      </c>
      <c r="N7" s="86">
        <f>'calculated data'!U7</f>
        <v>2.6035957368825129E-2</v>
      </c>
      <c r="O7" s="137">
        <f>'calculated data'!V7</f>
        <v>2.8494010971141718E-3</v>
      </c>
      <c r="P7" s="86">
        <f t="shared" si="6"/>
        <v>6.1521122751491339E-3</v>
      </c>
      <c r="Q7" s="49">
        <f t="shared" si="7"/>
        <v>6.732933673747008E-4</v>
      </c>
      <c r="R7" s="86">
        <f>'calculated data'!Z7</f>
        <v>8.407079921089581</v>
      </c>
      <c r="S7" s="137">
        <f>'calculated data'!AA7</f>
        <v>6.2219758621533221E-2</v>
      </c>
      <c r="T7" s="86">
        <f t="shared" si="8"/>
        <v>21.251857631325812</v>
      </c>
      <c r="U7" s="49">
        <f t="shared" si="9"/>
        <v>0.15765788498915728</v>
      </c>
      <c r="V7" s="86">
        <f>'calculated data'!AE7</f>
        <v>8.7091283210778432</v>
      </c>
      <c r="W7" s="137">
        <f>'calculated data'!AF7</f>
        <v>6.5276638052704949E-2</v>
      </c>
      <c r="X7" s="86">
        <f t="shared" si="10"/>
        <v>20.903394962864493</v>
      </c>
      <c r="Y7" s="49">
        <f t="shared" si="11"/>
        <v>0.15700397677505082</v>
      </c>
      <c r="Z7" s="86">
        <f>'calculated data'!AJ7</f>
        <v>3.5406268654830024E-3</v>
      </c>
      <c r="AA7" s="137">
        <f>'calculated data'!AK7</f>
        <v>2.0021333280777851E-3</v>
      </c>
      <c r="AB7" s="86">
        <f t="shared" si="12"/>
        <v>8.7122119275101885E-4</v>
      </c>
      <c r="AC7" s="49">
        <f t="shared" si="13"/>
        <v>4.9265315444470097E-4</v>
      </c>
      <c r="AD7" s="86">
        <f>'calculated data'!AO7</f>
        <v>3.6387297918499151</v>
      </c>
      <c r="AE7" s="137">
        <f>'calculated data'!AP7</f>
        <v>3.8696574523077731E-2</v>
      </c>
      <c r="AF7" s="86">
        <f t="shared" si="14"/>
        <v>8.9004287985000374</v>
      </c>
      <c r="AG7" s="49">
        <f t="shared" si="15"/>
        <v>9.4654032532016E-2</v>
      </c>
      <c r="AM7" s="144"/>
    </row>
    <row r="8" spans="1:39" x14ac:dyDescent="0.25">
      <c r="A8" s="13" t="s">
        <v>41</v>
      </c>
      <c r="B8" s="86">
        <f>'calculated data'!F8</f>
        <v>121.13979632063536</v>
      </c>
      <c r="C8" s="137">
        <f>'calculated data'!G8</f>
        <v>1.0187859676956583</v>
      </c>
      <c r="D8" s="86">
        <f t="shared" si="0"/>
        <v>28.575990668921332</v>
      </c>
      <c r="E8" s="49">
        <f t="shared" si="1"/>
        <v>0.24071132711851037</v>
      </c>
      <c r="F8" s="86">
        <f>'calculated data'!K8</f>
        <v>11.546000886756097</v>
      </c>
      <c r="G8" s="137">
        <f>'calculated data'!L8</f>
        <v>8.9686161135728304E-2</v>
      </c>
      <c r="H8" s="86">
        <f t="shared" si="2"/>
        <v>28.247414360964633</v>
      </c>
      <c r="I8" s="49">
        <f t="shared" si="3"/>
        <v>0.21986371626314857</v>
      </c>
      <c r="J8" s="86">
        <f>'calculated data'!P8</f>
        <v>11.279345500973621</v>
      </c>
      <c r="K8" s="137">
        <f>'calculated data'!Q8</f>
        <v>0.13950559115268346</v>
      </c>
      <c r="L8" s="86">
        <f t="shared" si="4"/>
        <v>27.982921190441573</v>
      </c>
      <c r="M8" s="49">
        <f t="shared" si="5"/>
        <v>0.34638455301109533</v>
      </c>
      <c r="N8" s="86">
        <f>'calculated data'!U8</f>
        <v>3.6985045234147577E-2</v>
      </c>
      <c r="O8" s="137">
        <f>'calculated data'!V8</f>
        <v>2.6166609110799405E-3</v>
      </c>
      <c r="P8" s="86">
        <f t="shared" si="6"/>
        <v>8.7393041691791965E-3</v>
      </c>
      <c r="Q8" s="49">
        <f t="shared" si="7"/>
        <v>6.1829859963068569E-4</v>
      </c>
      <c r="R8" s="86">
        <f>'calculated data'!Z8</f>
        <v>10.421082983237735</v>
      </c>
      <c r="S8" s="137">
        <f>'calculated data'!AA8</f>
        <v>0.14963199285302509</v>
      </c>
      <c r="T8" s="86">
        <f t="shared" si="8"/>
        <v>26.34296021956904</v>
      </c>
      <c r="U8" s="49">
        <f t="shared" si="9"/>
        <v>0.3784877311308984</v>
      </c>
      <c r="V8" s="86">
        <f>'calculated data'!AE8</f>
        <v>10.795811945704044</v>
      </c>
      <c r="W8" s="137">
        <f>'calculated data'!AF8</f>
        <v>9.2425020506197567E-2</v>
      </c>
      <c r="X8" s="86">
        <f t="shared" si="10"/>
        <v>25.911791941301122</v>
      </c>
      <c r="Y8" s="49">
        <f t="shared" si="11"/>
        <v>0.2221928557825785</v>
      </c>
      <c r="Z8" s="86">
        <f>'calculated data'!AJ8</f>
        <v>6.6822544717262912E-3</v>
      </c>
      <c r="AA8" s="137">
        <f>'calculated data'!AK8</f>
        <v>3.1075644926693048E-3</v>
      </c>
      <c r="AB8" s="86">
        <f t="shared" si="12"/>
        <v>1.6442629885341012E-3</v>
      </c>
      <c r="AC8" s="49">
        <f t="shared" si="13"/>
        <v>7.6466009120573428E-4</v>
      </c>
      <c r="AD8" s="86">
        <f>'calculated data'!AO8</f>
        <v>6.3803847263345821</v>
      </c>
      <c r="AE8" s="137">
        <f>'calculated data'!AP8</f>
        <v>6.842417447690255E-2</v>
      </c>
      <c r="AF8" s="86">
        <f t="shared" si="14"/>
        <v>15.606588895656149</v>
      </c>
      <c r="AG8" s="49">
        <f t="shared" si="15"/>
        <v>0.16736940567879374</v>
      </c>
    </row>
    <row r="9" spans="1:39" x14ac:dyDescent="0.25">
      <c r="A9" s="13" t="s">
        <v>163</v>
      </c>
      <c r="B9" s="86">
        <f>'calculated data'!F9</f>
        <v>92.171528896617033</v>
      </c>
      <c r="C9" s="137">
        <f>'calculated data'!G9</f>
        <v>1.5886221639793292</v>
      </c>
      <c r="D9" s="86">
        <f t="shared" si="0"/>
        <v>21.742588560397596</v>
      </c>
      <c r="E9" s="49">
        <f t="shared" si="1"/>
        <v>0.37488816645066914</v>
      </c>
      <c r="F9" s="86">
        <f>'calculated data'!K9</f>
        <v>8.7901990098554439</v>
      </c>
      <c r="G9" s="137">
        <f>'calculated data'!L9</f>
        <v>0.14801786970331132</v>
      </c>
      <c r="H9" s="86">
        <f t="shared" si="2"/>
        <v>21.505315665750732</v>
      </c>
      <c r="I9" s="49">
        <f t="shared" si="3"/>
        <v>0.36228390212976097</v>
      </c>
      <c r="J9" s="86">
        <f>'calculated data'!P9</f>
        <v>8.6232635514780434</v>
      </c>
      <c r="K9" s="137">
        <f>'calculated data'!Q9</f>
        <v>0.14849200941450552</v>
      </c>
      <c r="L9" s="86">
        <f t="shared" si="4"/>
        <v>21.39344914512888</v>
      </c>
      <c r="M9" s="49">
        <f t="shared" si="5"/>
        <v>0.3685503828525668</v>
      </c>
      <c r="N9" s="86">
        <f>'calculated data'!U9</f>
        <v>8.6253709354354918E-2</v>
      </c>
      <c r="O9" s="137">
        <f>'calculated data'!V9</f>
        <v>3.2877762770212428E-3</v>
      </c>
      <c r="P9" s="86">
        <f t="shared" si="6"/>
        <v>2.0381140458136257E-2</v>
      </c>
      <c r="Q9" s="49">
        <f t="shared" si="7"/>
        <v>7.7687895203667535E-4</v>
      </c>
      <c r="R9" s="86">
        <f>'calculated data'!Z9</f>
        <v>8.0077240659925479</v>
      </c>
      <c r="S9" s="137">
        <f>'calculated data'!AA9</f>
        <v>0.13946718433989902</v>
      </c>
      <c r="T9" s="86">
        <f t="shared" si="8"/>
        <v>20.242344951962753</v>
      </c>
      <c r="U9" s="49">
        <f t="shared" si="9"/>
        <v>0.35270460202942633</v>
      </c>
      <c r="V9" s="86">
        <f>'calculated data'!AE9</f>
        <v>8.4262585728191937</v>
      </c>
      <c r="W9" s="137">
        <f>'calculated data'!AF9</f>
        <v>0.1503029086488876</v>
      </c>
      <c r="X9" s="86">
        <f t="shared" si="10"/>
        <v>20.224459270002313</v>
      </c>
      <c r="Y9" s="49">
        <f t="shared" si="11"/>
        <v>0.36088647223964126</v>
      </c>
      <c r="Z9" s="86">
        <f>'calculated data'!AJ9</f>
        <v>1.0873934877395807E-2</v>
      </c>
      <c r="AA9" s="137">
        <f>'calculated data'!AK9</f>
        <v>2.787916874349634E-3</v>
      </c>
      <c r="AB9" s="86">
        <f t="shared" si="12"/>
        <v>2.6756850901568574E-3</v>
      </c>
      <c r="AC9" s="49">
        <f t="shared" si="13"/>
        <v>6.8600629494847392E-4</v>
      </c>
      <c r="AD9" s="86">
        <f>'calculated data'!AO9</f>
        <v>6.727083098915144</v>
      </c>
      <c r="AE9" s="137">
        <f>'calculated data'!AP9</f>
        <v>0.1185378199699329</v>
      </c>
      <c r="AF9" s="86">
        <f t="shared" si="14"/>
        <v>16.454622235922489</v>
      </c>
      <c r="AG9" s="49">
        <f t="shared" si="15"/>
        <v>0.28994795748570346</v>
      </c>
    </row>
    <row r="10" spans="1:39" x14ac:dyDescent="0.25">
      <c r="A10" s="13" t="s">
        <v>122</v>
      </c>
      <c r="B10" s="86">
        <f>'calculated data'!F10</f>
        <v>87.177263758869998</v>
      </c>
      <c r="C10" s="137">
        <f>'calculated data'!G10</f>
        <v>0.60338341316454325</v>
      </c>
      <c r="D10" s="86">
        <f t="shared" si="0"/>
        <v>20.564477994678676</v>
      </c>
      <c r="E10" s="49">
        <f t="shared" si="1"/>
        <v>0.14267215727889854</v>
      </c>
      <c r="F10" s="86">
        <f>'calculated data'!K10</f>
        <v>8.2916111248298048</v>
      </c>
      <c r="G10" s="137">
        <f>'calculated data'!L10</f>
        <v>5.8067906189584621E-2</v>
      </c>
      <c r="H10" s="86">
        <f t="shared" si="2"/>
        <v>20.285515085289049</v>
      </c>
      <c r="I10" s="49">
        <f t="shared" si="3"/>
        <v>0.14241857755726595</v>
      </c>
      <c r="J10" s="86">
        <f>'calculated data'!P10</f>
        <v>8.1798387483602486</v>
      </c>
      <c r="K10" s="137">
        <f>'calculated data'!Q10</f>
        <v>8.0844964132420385E-2</v>
      </c>
      <c r="L10" s="86">
        <f t="shared" si="4"/>
        <v>20.293356828738602</v>
      </c>
      <c r="M10" s="49">
        <f t="shared" si="5"/>
        <v>0.20082700525384639</v>
      </c>
      <c r="N10" s="86">
        <f>'calculated data'!U10</f>
        <v>0.20507473035098522</v>
      </c>
      <c r="O10" s="137">
        <f>'calculated data'!V10</f>
        <v>6.7728354634589358E-3</v>
      </c>
      <c r="P10" s="86">
        <f t="shared" si="6"/>
        <v>4.8457705935018067E-2</v>
      </c>
      <c r="Q10" s="49">
        <f t="shared" si="7"/>
        <v>1.6003749861963998E-3</v>
      </c>
      <c r="R10" s="86">
        <f>'calculated data'!Z10</f>
        <v>7.7259233043654909</v>
      </c>
      <c r="S10" s="137">
        <f>'calculated data'!AA10</f>
        <v>6.475113485334158E-2</v>
      </c>
      <c r="T10" s="86">
        <f t="shared" si="8"/>
        <v>19.529994204413153</v>
      </c>
      <c r="U10" s="49">
        <f t="shared" si="9"/>
        <v>0.16398612793905024</v>
      </c>
      <c r="V10" s="86">
        <f>'calculated data'!AE10</f>
        <v>7.8133634681843134</v>
      </c>
      <c r="W10" s="137">
        <f>'calculated data'!AF10</f>
        <v>8.4811146160958417E-2</v>
      </c>
      <c r="X10" s="86">
        <f t="shared" si="10"/>
        <v>18.753406373470472</v>
      </c>
      <c r="Y10" s="49">
        <f t="shared" si="11"/>
        <v>0.20376509222852238</v>
      </c>
      <c r="Z10" s="86">
        <f>'calculated data'!AJ10</f>
        <v>6.6668543021793092E-3</v>
      </c>
      <c r="AA10" s="137">
        <f>'calculated data'!AK10</f>
        <v>2.012026206947618E-3</v>
      </c>
      <c r="AB10" s="86">
        <f t="shared" si="12"/>
        <v>1.6404735595456671E-3</v>
      </c>
      <c r="AC10" s="49">
        <f t="shared" si="13"/>
        <v>4.9508744247345052E-4</v>
      </c>
      <c r="AD10" s="86">
        <f>'calculated data'!AO10</f>
        <v>7.9143780419408065</v>
      </c>
      <c r="AE10" s="137">
        <f>'calculated data'!AP10</f>
        <v>5.9389415986335174E-2</v>
      </c>
      <c r="AF10" s="86">
        <f t="shared" si="14"/>
        <v>19.358776901896363</v>
      </c>
      <c r="AG10" s="49">
        <f t="shared" si="15"/>
        <v>0.14527175194707023</v>
      </c>
    </row>
    <row r="11" spans="1:39" x14ac:dyDescent="0.25">
      <c r="A11" s="13" t="s">
        <v>36</v>
      </c>
      <c r="B11" s="86">
        <f>'calculated data'!F11</f>
        <v>31.907881420533382</v>
      </c>
      <c r="C11" s="137">
        <f>'calculated data'!G11</f>
        <v>0.64742804667518361</v>
      </c>
      <c r="D11" s="86">
        <f t="shared" si="0"/>
        <v>7.5268355192280545</v>
      </c>
      <c r="E11" s="49">
        <f t="shared" si="1"/>
        <v>0.15276583173065184</v>
      </c>
      <c r="F11" s="86">
        <f>'calculated data'!K11</f>
        <v>3.1392463166570508</v>
      </c>
      <c r="G11" s="137">
        <f>'calculated data'!L11</f>
        <v>6.1280654817681107E-2</v>
      </c>
      <c r="H11" s="86">
        <f t="shared" si="2"/>
        <v>7.6801996082868413</v>
      </c>
      <c r="I11" s="49">
        <f t="shared" si="3"/>
        <v>0.14997202311538765</v>
      </c>
      <c r="J11" s="86">
        <f>'calculated data'!P11</f>
        <v>3.1713142696644292</v>
      </c>
      <c r="K11" s="137">
        <f>'calculated data'!Q11</f>
        <v>6.7862993435325356E-2</v>
      </c>
      <c r="L11" s="86">
        <f t="shared" si="4"/>
        <v>7.8677115857903575</v>
      </c>
      <c r="M11" s="49">
        <f t="shared" si="5"/>
        <v>0.1684076204738513</v>
      </c>
      <c r="N11" s="86">
        <f>'calculated data'!U11</f>
        <v>0.33661866452834172</v>
      </c>
      <c r="O11" s="137">
        <f>'calculated data'!V11</f>
        <v>9.7163687443152427E-3</v>
      </c>
      <c r="P11" s="86">
        <f t="shared" si="6"/>
        <v>7.9540605661337707E-2</v>
      </c>
      <c r="Q11" s="49">
        <f t="shared" si="7"/>
        <v>2.29591275775843E-3</v>
      </c>
      <c r="R11" s="86">
        <f>'calculated data'!Z11</f>
        <v>2.8510007302776219</v>
      </c>
      <c r="S11" s="137">
        <f>'calculated data'!AA11</f>
        <v>5.664820950658199E-2</v>
      </c>
      <c r="T11" s="86">
        <f t="shared" si="8"/>
        <v>7.2069091997894841</v>
      </c>
      <c r="U11" s="49">
        <f t="shared" si="9"/>
        <v>0.14324579660337197</v>
      </c>
      <c r="V11" s="86">
        <f>'calculated data'!AE11</f>
        <v>2.8857100354081782</v>
      </c>
      <c r="W11" s="137">
        <f>'calculated data'!AF11</f>
        <v>5.8179257909279233E-2</v>
      </c>
      <c r="X11" s="86">
        <f t="shared" si="10"/>
        <v>6.9261967896889907</v>
      </c>
      <c r="Y11" s="49">
        <f t="shared" si="11"/>
        <v>0.13968070354122078</v>
      </c>
      <c r="Z11" s="86">
        <f>'calculated data'!AJ11</f>
        <v>1.2289538975656464E-2</v>
      </c>
      <c r="AA11" s="137">
        <f>'calculated data'!AK11</f>
        <v>2.1409660881445136E-3</v>
      </c>
      <c r="AB11" s="86">
        <f t="shared" si="12"/>
        <v>3.02401445041031E-3</v>
      </c>
      <c r="AC11" s="49">
        <f t="shared" si="13"/>
        <v>5.2681493654775972E-4</v>
      </c>
      <c r="AD11" s="86">
        <f>'calculated data'!AO11</f>
        <v>6.6951897063040882</v>
      </c>
      <c r="AE11" s="137">
        <f>'calculated data'!AP11</f>
        <v>0.12861634960461962</v>
      </c>
      <c r="AF11" s="86">
        <f t="shared" si="14"/>
        <v>16.37661015854507</v>
      </c>
      <c r="AG11" s="49">
        <f t="shared" si="15"/>
        <v>0.3146001901851585</v>
      </c>
    </row>
    <row r="12" spans="1:39" x14ac:dyDescent="0.25">
      <c r="A12" s="13" t="s">
        <v>94</v>
      </c>
      <c r="B12" s="86">
        <f>'calculated data'!F12</f>
        <v>8.4064538956325539</v>
      </c>
      <c r="C12" s="137">
        <f>'calculated data'!G12</f>
        <v>0.225072592224207</v>
      </c>
      <c r="D12" s="86">
        <f t="shared" si="0"/>
        <v>1.9830209012774516</v>
      </c>
      <c r="E12" s="49">
        <f>D12*SQRT(((C12/B12)^2)+((C$40/B$40)^2))</f>
        <v>5.310142175061966E-2</v>
      </c>
      <c r="F12" s="86">
        <f>'calculated data'!K12</f>
        <v>0.72100910823298248</v>
      </c>
      <c r="G12" s="137">
        <f>'calculated data'!L12</f>
        <v>1.9069205798956625E-2</v>
      </c>
      <c r="H12" s="86">
        <f t="shared" si="2"/>
        <v>1.7639564761898052</v>
      </c>
      <c r="I12" s="49">
        <f>H12*SQRT(((G12/F12)^2)+((G$40/F$40)^2))</f>
        <v>4.6661194933943613E-2</v>
      </c>
      <c r="J12" s="86">
        <f>'calculated data'!P12</f>
        <v>0.88707931629483749</v>
      </c>
      <c r="K12" s="137">
        <f>'calculated data'!Q12</f>
        <v>5.0621317796674649E-2</v>
      </c>
      <c r="L12" s="86">
        <f t="shared" si="4"/>
        <v>2.2007545203227021</v>
      </c>
      <c r="M12" s="49">
        <f>L12*SQRT(((K12/J12)^2)+((K$40/J$40)^2))</f>
        <v>0.12559125929977472</v>
      </c>
      <c r="N12" s="86">
        <f>'calculated data'!U12</f>
        <v>0.55765798859915572</v>
      </c>
      <c r="O12" s="137">
        <f>'calculated data'!V12</f>
        <v>1.9615515519060635E-2</v>
      </c>
      <c r="P12" s="86">
        <f t="shared" si="6"/>
        <v>0.13177063199157693</v>
      </c>
      <c r="Q12" s="49">
        <f>P12*SQRT(((O12/N12)^2)+((O$40/N$40)^2))</f>
        <v>4.635012325549118E-3</v>
      </c>
      <c r="R12" s="86">
        <f>'calculated data'!Z12</f>
        <v>0.53440918881700927</v>
      </c>
      <c r="S12" s="137">
        <f>'calculated data'!AA12</f>
        <v>1.4817808093666295E-2</v>
      </c>
      <c r="T12" s="86">
        <f t="shared" si="8"/>
        <v>1.3509075807785913</v>
      </c>
      <c r="U12" s="49">
        <f>T12*SQRT(((S12/R12)^2)+((S$40/R$40)^2))</f>
        <v>3.7463610974690503E-2</v>
      </c>
      <c r="V12" s="86">
        <f>'calculated data'!AE12</f>
        <v>0.72215431398048002</v>
      </c>
      <c r="W12" s="137">
        <f>'calculated data'!AF12</f>
        <v>2.0537489847617881E-2</v>
      </c>
      <c r="X12" s="86">
        <f t="shared" si="10"/>
        <v>1.7332936538248422</v>
      </c>
      <c r="Y12" s="49">
        <f>X12*SQRT(((W12/V12)^2)+((W$40/V$40)^2))</f>
        <v>4.9300676834731036E-2</v>
      </c>
      <c r="Z12" s="86">
        <f>'calculated data'!AJ12</f>
        <v>1.4697668009678607E-2</v>
      </c>
      <c r="AA12" s="137">
        <f>'calculated data'!AK12</f>
        <v>4.219862258631934E-3</v>
      </c>
      <c r="AB12" s="86">
        <f t="shared" si="12"/>
        <v>3.6165685740239327E-3</v>
      </c>
      <c r="AC12" s="49">
        <f>AB12*SQRT(((AA12/Z12)^2)+((AA$40/Z$40)^2))</f>
        <v>1.0383566622881473E-3</v>
      </c>
      <c r="AD12" s="86">
        <f>'calculated data'!AO12</f>
        <v>4.850613096636593</v>
      </c>
      <c r="AE12" s="137">
        <f>'calculated data'!AP12</f>
        <v>0.12187813902954686</v>
      </c>
      <c r="AF12" s="86">
        <f t="shared" si="14"/>
        <v>11.864727244211513</v>
      </c>
      <c r="AG12" s="49">
        <f>AF12*SQRT(((AE12/AD12)^2)+((AE$40/AD$40)^2))</f>
        <v>0.2981178076634588</v>
      </c>
    </row>
    <row r="13" spans="1:39" x14ac:dyDescent="0.25">
      <c r="A13" s="13" t="s">
        <v>118</v>
      </c>
      <c r="B13" s="86">
        <f>'calculated data'!F13</f>
        <v>2.2122397454714839</v>
      </c>
      <c r="C13" s="137">
        <f>'calculated data'!G13</f>
        <v>0.11694089899413122</v>
      </c>
      <c r="D13" s="86">
        <f t="shared" si="0"/>
        <v>0.52185115250388969</v>
      </c>
      <c r="E13" s="49">
        <f t="shared" si="1"/>
        <v>2.7586627341790362E-2</v>
      </c>
      <c r="F13" s="86">
        <f>'calculated data'!K13</f>
        <v>0.14343042937641601</v>
      </c>
      <c r="G13" s="137">
        <f>'calculated data'!L13</f>
        <v>4.6571954379320294E-3</v>
      </c>
      <c r="H13" s="86">
        <f t="shared" si="2"/>
        <v>0.35090407581849714</v>
      </c>
      <c r="I13" s="49">
        <f t="shared" si="3"/>
        <v>1.1395203732696977E-2</v>
      </c>
      <c r="J13" s="86">
        <f>'calculated data'!P13</f>
        <v>0.25197762577600946</v>
      </c>
      <c r="K13" s="137">
        <f>'calculated data'!Q13</f>
        <v>1.570805771945686E-2</v>
      </c>
      <c r="L13" s="86">
        <f t="shared" si="4"/>
        <v>0.62513113400383125</v>
      </c>
      <c r="M13" s="49">
        <f t="shared" si="5"/>
        <v>3.897137522662638E-2</v>
      </c>
      <c r="N13" s="86">
        <f>'calculated data'!U13</f>
        <v>0.71239679698025704</v>
      </c>
      <c r="O13" s="137">
        <f>'calculated data'!V13</f>
        <v>1.9656961827534469E-2</v>
      </c>
      <c r="P13" s="86">
        <f t="shared" si="6"/>
        <v>0.16833431616872155</v>
      </c>
      <c r="Q13" s="49">
        <f t="shared" si="7"/>
        <v>4.6448089208626199E-3</v>
      </c>
      <c r="R13" s="86">
        <f>'calculated data'!Z13</f>
        <v>8.9089903446919347E-2</v>
      </c>
      <c r="S13" s="137">
        <f>'calculated data'!AA13</f>
        <v>3.3240999091182001E-3</v>
      </c>
      <c r="T13" s="86">
        <f t="shared" si="8"/>
        <v>0.22520613128620198</v>
      </c>
      <c r="U13" s="49">
        <f t="shared" si="9"/>
        <v>8.4036243380002824E-3</v>
      </c>
      <c r="V13" s="86">
        <f>'calculated data'!AE13</f>
        <v>0.16162801038880367</v>
      </c>
      <c r="W13" s="137">
        <f>'calculated data'!AF13</f>
        <v>8.806879818852394E-3</v>
      </c>
      <c r="X13" s="86">
        <f t="shared" si="10"/>
        <v>0.38793482121997203</v>
      </c>
      <c r="Y13" s="49">
        <f t="shared" si="11"/>
        <v>2.1138855733839522E-2</v>
      </c>
      <c r="Z13" s="86">
        <f>'calculated data'!AJ13</f>
        <v>1.2508367103912307E-2</v>
      </c>
      <c r="AA13" s="137">
        <f>'calculated data'!AK13</f>
        <v>3.6236302086308614E-3</v>
      </c>
      <c r="AB13" s="86">
        <f t="shared" si="12"/>
        <v>3.07786019867741E-3</v>
      </c>
      <c r="AC13" s="49">
        <f t="shared" si="13"/>
        <v>8.9164535167836497E-4</v>
      </c>
      <c r="AD13" s="86">
        <f>'calculated data'!AO13</f>
        <v>2.9679749854426172</v>
      </c>
      <c r="AE13" s="137">
        <f>'calculated data'!AP13</f>
        <v>7.1176220844102397E-2</v>
      </c>
      <c r="AF13" s="86">
        <f t="shared" si="14"/>
        <v>7.2597448958229158</v>
      </c>
      <c r="AG13" s="49">
        <f t="shared" si="15"/>
        <v>0.17409934028703522</v>
      </c>
    </row>
    <row r="14" spans="1:39" x14ac:dyDescent="0.25">
      <c r="A14" s="13" t="s">
        <v>127</v>
      </c>
      <c r="B14" s="86">
        <f>'calculated data'!F14</f>
        <v>0.87925012062282526</v>
      </c>
      <c r="C14" s="137">
        <f>'calculated data'!G14</f>
        <v>2.8659833884413823E-2</v>
      </c>
      <c r="D14" s="86">
        <f t="shared" si="0"/>
        <v>0.20740866342604092</v>
      </c>
      <c r="E14" s="49">
        <f t="shared" si="1"/>
        <v>6.7613704987029575E-3</v>
      </c>
      <c r="F14" s="86">
        <f>'calculated data'!K14</f>
        <v>3.8052669170425719E-2</v>
      </c>
      <c r="G14" s="137">
        <f>'calculated data'!L14</f>
        <v>2.3753211821901268E-3</v>
      </c>
      <c r="H14" s="86">
        <f t="shared" si="2"/>
        <v>9.309626113320997E-2</v>
      </c>
      <c r="I14" s="49">
        <f t="shared" si="3"/>
        <v>5.8114315339293145E-3</v>
      </c>
      <c r="J14" s="86">
        <f>'calculated data'!P14</f>
        <v>0.13564584306985183</v>
      </c>
      <c r="K14" s="137">
        <f>'calculated data'!Q14</f>
        <v>1.0437225819141508E-2</v>
      </c>
      <c r="L14" s="86">
        <f t="shared" si="4"/>
        <v>0.33652368713300096</v>
      </c>
      <c r="M14" s="49">
        <f t="shared" si="5"/>
        <v>2.5894258574485816E-2</v>
      </c>
      <c r="N14" s="86">
        <f>'calculated data'!U14</f>
        <v>0.84978954779500249</v>
      </c>
      <c r="O14" s="137">
        <f>'calculated data'!V14</f>
        <v>1.9302079446419745E-2</v>
      </c>
      <c r="P14" s="86">
        <f t="shared" si="6"/>
        <v>0.20079924983065753</v>
      </c>
      <c r="Q14" s="49">
        <f t="shared" si="7"/>
        <v>4.5609563659978983E-3</v>
      </c>
      <c r="R14" s="86">
        <f>'calculated data'!Z14</f>
        <v>2.3786135068637571E-2</v>
      </c>
      <c r="S14" s="137">
        <f>'calculated data'!AA14</f>
        <v>2.0402985172133692E-3</v>
      </c>
      <c r="T14" s="86">
        <f t="shared" si="8"/>
        <v>6.0127839966181484E-2</v>
      </c>
      <c r="U14" s="49">
        <f t="shared" si="9"/>
        <v>5.1576653959435536E-3</v>
      </c>
      <c r="V14" s="86">
        <f>'calculated data'!AE14</f>
        <v>4.3600274493520906E-2</v>
      </c>
      <c r="W14" s="137">
        <f>'calculated data'!AF14</f>
        <v>3.5906564530443614E-3</v>
      </c>
      <c r="X14" s="86">
        <f t="shared" si="10"/>
        <v>0.10464810307383092</v>
      </c>
      <c r="Y14" s="49">
        <f t="shared" si="11"/>
        <v>8.6183385672168548E-3</v>
      </c>
      <c r="Z14" s="86">
        <f>'calculated data'!AJ14</f>
        <v>7.9149408786825266E-3</v>
      </c>
      <c r="AA14" s="137">
        <f>'calculated data'!AK14</f>
        <v>1.682834800838702E-3</v>
      </c>
      <c r="AB14" s="86">
        <f t="shared" si="12"/>
        <v>1.9475828701703364E-3</v>
      </c>
      <c r="AC14" s="49">
        <f t="shared" si="13"/>
        <v>4.1408525800849924E-4</v>
      </c>
      <c r="AD14" s="86">
        <f>'calculated data'!AO14</f>
        <v>1.7763740693460057</v>
      </c>
      <c r="AE14" s="137">
        <f>'calculated data'!AP14</f>
        <v>3.5758540361509883E-2</v>
      </c>
      <c r="AF14" s="86">
        <f t="shared" si="14"/>
        <v>4.3450577064360427</v>
      </c>
      <c r="AG14" s="49">
        <f t="shared" si="15"/>
        <v>8.746663819958532E-2</v>
      </c>
    </row>
    <row r="15" spans="1:39" x14ac:dyDescent="0.25">
      <c r="A15" s="13" t="s">
        <v>154</v>
      </c>
      <c r="B15" s="86">
        <f>'calculated data'!F15</f>
        <v>0.51974836663205226</v>
      </c>
      <c r="C15" s="137">
        <f>'calculated data'!G15</f>
        <v>3.1508366269521283E-2</v>
      </c>
      <c r="D15" s="86">
        <f t="shared" si="0"/>
        <v>0.12260483281442197</v>
      </c>
      <c r="E15" s="49">
        <f t="shared" si="1"/>
        <v>7.4328234561430364E-3</v>
      </c>
      <c r="F15" s="86">
        <f>'calculated data'!K15</f>
        <v>1.4561769714021976E-2</v>
      </c>
      <c r="G15" s="137">
        <f>'calculated data'!L15</f>
        <v>1.647157012412636E-3</v>
      </c>
      <c r="H15" s="86">
        <f t="shared" si="2"/>
        <v>3.5625524973997291E-2</v>
      </c>
      <c r="I15" s="49">
        <f t="shared" si="3"/>
        <v>4.0298258337886838E-3</v>
      </c>
      <c r="J15" s="86">
        <f>'calculated data'!P15</f>
        <v>0.12006643024381312</v>
      </c>
      <c r="K15" s="137">
        <f>'calculated data'!Q15</f>
        <v>9.3673341541342815E-3</v>
      </c>
      <c r="L15" s="86">
        <f t="shared" si="4"/>
        <v>0.29787273160843047</v>
      </c>
      <c r="M15" s="49">
        <f t="shared" si="5"/>
        <v>2.3239894946199015E-2</v>
      </c>
      <c r="N15" s="86">
        <f>'calculated data'!U15</f>
        <v>1.0192577343295228</v>
      </c>
      <c r="O15" s="137">
        <f>'calculated data'!V15</f>
        <v>1.9630894489011137E-2</v>
      </c>
      <c r="P15" s="86">
        <f t="shared" si="6"/>
        <v>0.24084338171553524</v>
      </c>
      <c r="Q15" s="49">
        <f t="shared" si="7"/>
        <v>4.6386578966809578E-3</v>
      </c>
      <c r="R15" s="86">
        <f>'calculated data'!Z15</f>
        <v>1.0060859375084965E-2</v>
      </c>
      <c r="S15" s="137">
        <f>'calculated data'!AA15</f>
        <v>8.6448703660182622E-4</v>
      </c>
      <c r="T15" s="86">
        <f t="shared" si="8"/>
        <v>2.5432368086776156E-2</v>
      </c>
      <c r="U15" s="49">
        <f t="shared" si="9"/>
        <v>2.1853344309420127E-3</v>
      </c>
      <c r="V15" s="86">
        <f>'calculated data'!AE15</f>
        <v>1.4567736701218885E-2</v>
      </c>
      <c r="W15" s="137">
        <f>'calculated data'!AF15</f>
        <v>1.8653626984741886E-3</v>
      </c>
      <c r="X15" s="86">
        <f t="shared" si="10"/>
        <v>3.4965055371110679E-2</v>
      </c>
      <c r="Y15" s="49">
        <f t="shared" si="11"/>
        <v>4.4772212039093729E-3</v>
      </c>
      <c r="Z15" s="86">
        <f>'calculated data'!AJ15</f>
        <v>1.9358621261622772E-2</v>
      </c>
      <c r="AA15" s="137">
        <f>'calculated data'!AK15</f>
        <v>2.3311374507821985E-3</v>
      </c>
      <c r="AB15" s="86">
        <f t="shared" si="12"/>
        <v>4.763461880150836E-3</v>
      </c>
      <c r="AC15" s="49">
        <f t="shared" si="13"/>
        <v>5.7360931530952902E-4</v>
      </c>
      <c r="AD15" s="86">
        <f>'calculated data'!AO15</f>
        <v>1.0652777484620681</v>
      </c>
      <c r="AE15" s="137">
        <f>'calculated data'!AP15</f>
        <v>1.9708226066678453E-2</v>
      </c>
      <c r="AF15" s="86">
        <f t="shared" si="14"/>
        <v>2.6056973980452538</v>
      </c>
      <c r="AG15" s="49">
        <f t="shared" si="15"/>
        <v>4.8207040247206033E-2</v>
      </c>
    </row>
    <row r="16" spans="1:39" x14ac:dyDescent="0.25">
      <c r="A16" s="13" t="s">
        <v>76</v>
      </c>
      <c r="B16" s="86">
        <f>'calculated data'!F16</f>
        <v>0.9241110887809586</v>
      </c>
      <c r="C16" s="137">
        <f>'calculated data'!G16</f>
        <v>3.8932135585926869E-2</v>
      </c>
      <c r="D16" s="86">
        <f t="shared" si="0"/>
        <v>0.21799103723235402</v>
      </c>
      <c r="E16" s="49">
        <f t="shared" si="1"/>
        <v>9.1843956896586424E-3</v>
      </c>
      <c r="F16" s="86">
        <f>'calculated data'!K16</f>
        <v>8.7656546001757679E-3</v>
      </c>
      <c r="G16" s="137">
        <f>'calculated data'!L16</f>
        <v>1.1514777564172458E-3</v>
      </c>
      <c r="H16" s="86">
        <f t="shared" si="2"/>
        <v>2.1445267505589723E-2</v>
      </c>
      <c r="I16" s="49">
        <f t="shared" si="3"/>
        <v>2.8171226398027173E-3</v>
      </c>
      <c r="J16" s="86">
        <f>'calculated data'!P16</f>
        <v>0.10403932898447611</v>
      </c>
      <c r="K16" s="137">
        <f>'calculated data'!Q16</f>
        <v>1.3959459835930327E-2</v>
      </c>
      <c r="L16" s="86">
        <f t="shared" si="4"/>
        <v>0.25811110613002464</v>
      </c>
      <c r="M16" s="49">
        <f t="shared" si="5"/>
        <v>3.4632257774597046E-2</v>
      </c>
      <c r="N16" s="86">
        <f>'calculated data'!U16</f>
        <v>1.1835976312641365</v>
      </c>
      <c r="O16" s="137">
        <f>'calculated data'!V16</f>
        <v>2.5524983089106161E-2</v>
      </c>
      <c r="P16" s="86">
        <f t="shared" si="6"/>
        <v>0.27967573509919735</v>
      </c>
      <c r="Q16" s="49">
        <f t="shared" si="7"/>
        <v>6.0313898921209369E-3</v>
      </c>
      <c r="R16" s="86">
        <f>'calculated data'!Z16</f>
        <v>6.4530040464111128E-3</v>
      </c>
      <c r="S16" s="137">
        <f>'calculated data'!AA16</f>
        <v>7.8339052040833114E-4</v>
      </c>
      <c r="T16" s="86">
        <f t="shared" si="8"/>
        <v>1.6312242131144728E-2</v>
      </c>
      <c r="U16" s="49">
        <f t="shared" si="9"/>
        <v>1.9803132439812198E-3</v>
      </c>
      <c r="V16" s="86">
        <f>'calculated data'!AE16</f>
        <v>7.4156745443136685E-3</v>
      </c>
      <c r="W16" s="137">
        <f>'calculated data'!AF16</f>
        <v>1.2050138115822764E-3</v>
      </c>
      <c r="X16" s="86">
        <f t="shared" si="10"/>
        <v>1.7798885054970043E-2</v>
      </c>
      <c r="Y16" s="49">
        <f t="shared" si="11"/>
        <v>2.892251822389582E-3</v>
      </c>
      <c r="Z16" s="86">
        <f>'calculated data'!AJ16</f>
        <v>7.3592768105119645E-3</v>
      </c>
      <c r="AA16" s="137">
        <f>'calculated data'!AK16</f>
        <v>2.4437738851364036E-3</v>
      </c>
      <c r="AB16" s="86">
        <f t="shared" si="12"/>
        <v>1.8108538866787652E-3</v>
      </c>
      <c r="AC16" s="49">
        <f t="shared" si="13"/>
        <v>6.0132504997614735E-4</v>
      </c>
      <c r="AD16" s="86">
        <f>'calculated data'!AO16</f>
        <v>0.66679346915665316</v>
      </c>
      <c r="AE16" s="137">
        <f>'calculated data'!AP16</f>
        <v>1.6889202644462458E-2</v>
      </c>
      <c r="AF16" s="86">
        <f t="shared" si="14"/>
        <v>1.6309943675472591</v>
      </c>
      <c r="AG16" s="49">
        <f t="shared" si="15"/>
        <v>4.1311525794776316E-2</v>
      </c>
    </row>
    <row r="17" spans="1:33" x14ac:dyDescent="0.25">
      <c r="A17" s="13" t="s">
        <v>103</v>
      </c>
      <c r="B17" s="86">
        <f>'calculated data'!F17</f>
        <v>0.37832858712190437</v>
      </c>
      <c r="C17" s="137">
        <f>'calculated data'!G17</f>
        <v>3.5381732998421865E-2</v>
      </c>
      <c r="D17" s="86">
        <f t="shared" si="0"/>
        <v>8.9244942650940615E-2</v>
      </c>
      <c r="E17" s="49">
        <f t="shared" si="1"/>
        <v>8.3464004871075387E-3</v>
      </c>
      <c r="F17" s="86">
        <f>'calculated data'!K17</f>
        <v>5.5211058487982393E-3</v>
      </c>
      <c r="G17" s="137">
        <f>'calculated data'!L17</f>
        <v>1.58176240708143E-3</v>
      </c>
      <c r="H17" s="86">
        <f t="shared" si="2"/>
        <v>1.3507444367221597E-2</v>
      </c>
      <c r="I17" s="49">
        <f t="shared" si="3"/>
        <v>3.8698043883730153E-3</v>
      </c>
      <c r="J17" s="86">
        <f>'calculated data'!P17</f>
        <v>0.10554952639581812</v>
      </c>
      <c r="K17" s="137">
        <f>'calculated data'!Q17</f>
        <v>1.3743058421995115E-2</v>
      </c>
      <c r="L17" s="86">
        <f t="shared" si="4"/>
        <v>0.26185775394216454</v>
      </c>
      <c r="M17" s="49">
        <f t="shared" si="5"/>
        <v>3.4095398668463783E-2</v>
      </c>
      <c r="N17" s="86">
        <f>'calculated data'!U17</f>
        <v>1.347843449355735</v>
      </c>
      <c r="O17" s="137">
        <f>'calculated data'!V17</f>
        <v>4.5327403989487446E-2</v>
      </c>
      <c r="P17" s="86">
        <f t="shared" si="6"/>
        <v>0.31848585831875431</v>
      </c>
      <c r="Q17" s="49">
        <f t="shared" si="7"/>
        <v>1.0710557016331706E-2</v>
      </c>
      <c r="R17" s="86">
        <f>'calculated data'!Z17</f>
        <v>3.9567704287181314E-3</v>
      </c>
      <c r="S17" s="137">
        <f>'calculated data'!AA17</f>
        <v>5.7887038428502176E-4</v>
      </c>
      <c r="T17" s="86">
        <f t="shared" si="8"/>
        <v>1.0002131848421825E-2</v>
      </c>
      <c r="U17" s="49">
        <f t="shared" si="9"/>
        <v>1.4633078741973051E-3</v>
      </c>
      <c r="V17" s="86">
        <f>'calculated data'!AE17</f>
        <v>4.6962434661407598E-3</v>
      </c>
      <c r="W17" s="137">
        <f>'calculated data'!AF17</f>
        <v>8.071956278270162E-4</v>
      </c>
      <c r="X17" s="86">
        <f t="shared" si="10"/>
        <v>1.1271786153032915E-2</v>
      </c>
      <c r="Y17" s="49">
        <f t="shared" si="11"/>
        <v>1.9374150689052164E-3</v>
      </c>
      <c r="Z17" s="86">
        <f>'calculated data'!AJ17</f>
        <v>7.2565960687469098E-3</v>
      </c>
      <c r="AA17" s="137">
        <f>'calculated data'!AK17</f>
        <v>2.3586396962558516E-3</v>
      </c>
      <c r="AB17" s="86">
        <f t="shared" si="12"/>
        <v>1.7855878415088495E-3</v>
      </c>
      <c r="AC17" s="49">
        <f t="shared" si="13"/>
        <v>5.8037658175484825E-4</v>
      </c>
      <c r="AD17" s="86">
        <f>'calculated data'!AO17</f>
        <v>0.40081859156425226</v>
      </c>
      <c r="AE17" s="137">
        <f>'calculated data'!AP17</f>
        <v>1.6474325742953357E-2</v>
      </c>
      <c r="AF17" s="86">
        <f t="shared" si="14"/>
        <v>0.98041281969415328</v>
      </c>
      <c r="AG17" s="49">
        <f t="shared" si="15"/>
        <v>4.0296668181743232E-2</v>
      </c>
    </row>
    <row r="18" spans="1:33" x14ac:dyDescent="0.25">
      <c r="A18" s="13" t="s">
        <v>26</v>
      </c>
      <c r="B18" s="86">
        <f>'calculated data'!F18</f>
        <v>0.48699984740234098</v>
      </c>
      <c r="C18" s="137">
        <f>'calculated data'!G18</f>
        <v>4.262280571383318E-2</v>
      </c>
      <c r="D18" s="86">
        <f t="shared" si="0"/>
        <v>0.11487969699322355</v>
      </c>
      <c r="E18" s="49">
        <f t="shared" si="1"/>
        <v>1.0054557365855444E-2</v>
      </c>
      <c r="F18" s="86">
        <f>'calculated data'!K18</f>
        <v>4.1079655589406619E-3</v>
      </c>
      <c r="G18" s="137">
        <f>'calculated data'!L18</f>
        <v>1.3005483634584724E-3</v>
      </c>
      <c r="H18" s="86">
        <f t="shared" si="2"/>
        <v>1.0050181570406094E-2</v>
      </c>
      <c r="I18" s="49">
        <f t="shared" si="3"/>
        <v>3.1818093410824044E-3</v>
      </c>
      <c r="J18" s="86">
        <f>'calculated data'!P18</f>
        <v>0.10324190046138394</v>
      </c>
      <c r="K18" s="137">
        <f>'calculated data'!Q18</f>
        <v>1.3547935234996707E-2</v>
      </c>
      <c r="L18" s="86">
        <f t="shared" si="4"/>
        <v>0.25613276620642078</v>
      </c>
      <c r="M18" s="49">
        <f t="shared" si="5"/>
        <v>3.3611310201820711E-2</v>
      </c>
      <c r="N18" s="86">
        <f>'calculated data'!U18</f>
        <v>1.4392977387219883</v>
      </c>
      <c r="O18" s="137">
        <f>'calculated data'!V18</f>
        <v>4.3845861291954523E-2</v>
      </c>
      <c r="P18" s="86">
        <f t="shared" si="6"/>
        <v>0.34009585899032002</v>
      </c>
      <c r="Q18" s="49">
        <f t="shared" si="7"/>
        <v>1.0360481221671655E-2</v>
      </c>
      <c r="R18" s="86">
        <f>'calculated data'!Z18</f>
        <v>2.7875356015710727E-3</v>
      </c>
      <c r="S18" s="137">
        <f>'calculated data'!AA18</f>
        <v>7.5521606222945994E-4</v>
      </c>
      <c r="T18" s="86">
        <f t="shared" si="8"/>
        <v>7.0464787182804474E-3</v>
      </c>
      <c r="U18" s="49">
        <f t="shared" si="9"/>
        <v>1.9090781834488395E-3</v>
      </c>
      <c r="V18" s="86">
        <f>'calculated data'!AE18</f>
        <v>3.2698321376272827E-3</v>
      </c>
      <c r="W18" s="137">
        <f>'calculated data'!AF18</f>
        <v>7.9265698443808268E-4</v>
      </c>
      <c r="X18" s="86">
        <f t="shared" si="10"/>
        <v>7.8481554198332783E-3</v>
      </c>
      <c r="Y18" s="49">
        <f t="shared" si="11"/>
        <v>1.9025159225370186E-3</v>
      </c>
      <c r="Z18" s="86">
        <f>'calculated data'!AJ18</f>
        <v>1.186566714057323E-2</v>
      </c>
      <c r="AA18" s="137">
        <f>'calculated data'!AK18</f>
        <v>2.8863343012643099E-3</v>
      </c>
      <c r="AB18" s="86">
        <f t="shared" si="12"/>
        <v>2.9197148052443958E-3</v>
      </c>
      <c r="AC18" s="49">
        <f t="shared" si="13"/>
        <v>7.1022329360767144E-4</v>
      </c>
      <c r="AD18" s="86">
        <f>'calculated data'!AO18</f>
        <v>0.23623808155887391</v>
      </c>
      <c r="AE18" s="137">
        <f>'calculated data'!AP18</f>
        <v>8.6546096608539763E-3</v>
      </c>
      <c r="AF18" s="86">
        <f t="shared" si="14"/>
        <v>0.57784456244002624</v>
      </c>
      <c r="AG18" s="49">
        <f t="shared" si="15"/>
        <v>2.1169425403621229E-2</v>
      </c>
    </row>
    <row r="19" spans="1:33" x14ac:dyDescent="0.25">
      <c r="A19" s="13" t="s">
        <v>35</v>
      </c>
      <c r="B19" s="86">
        <f>'calculated data'!F19</f>
        <v>0.40973654529331244</v>
      </c>
      <c r="C19" s="137">
        <f>'calculated data'!G19</f>
        <v>2.9430610678221541E-2</v>
      </c>
      <c r="D19" s="86">
        <f t="shared" si="0"/>
        <v>9.6653849937365893E-2</v>
      </c>
      <c r="E19" s="49">
        <f t="shared" si="1"/>
        <v>6.9426189491854935E-3</v>
      </c>
      <c r="F19" s="86">
        <f>'calculated data'!K19</f>
        <v>4.01087620901218E-3</v>
      </c>
      <c r="G19" s="137">
        <f>'calculated data'!L19</f>
        <v>1.1485117539170781E-3</v>
      </c>
      <c r="H19" s="86">
        <f t="shared" si="2"/>
        <v>9.8126514398989735E-3</v>
      </c>
      <c r="I19" s="49">
        <f t="shared" si="3"/>
        <v>2.8098504631351123E-3</v>
      </c>
      <c r="J19" s="86">
        <f>'calculated data'!P19</f>
        <v>0.10558659108296613</v>
      </c>
      <c r="K19" s="137">
        <f>'calculated data'!Q19</f>
        <v>1.1133597869487014E-2</v>
      </c>
      <c r="L19" s="86">
        <f t="shared" si="4"/>
        <v>0.26194970770130077</v>
      </c>
      <c r="M19" s="49">
        <f t="shared" si="5"/>
        <v>2.7621649283291621E-2</v>
      </c>
      <c r="N19" s="86">
        <f>'calculated data'!U19</f>
        <v>1.5836216504736393</v>
      </c>
      <c r="O19" s="137">
        <f>'calculated data'!V19</f>
        <v>4.6543498224803602E-2</v>
      </c>
      <c r="P19" s="86">
        <f t="shared" si="6"/>
        <v>0.37419857687800639</v>
      </c>
      <c r="Q19" s="49">
        <f t="shared" si="7"/>
        <v>1.0997915799296654E-2</v>
      </c>
      <c r="R19" s="86">
        <f>'calculated data'!Z19</f>
        <v>2.6717556571149818E-3</v>
      </c>
      <c r="S19" s="137">
        <f>'calculated data'!AA19</f>
        <v>6.6460427913164538E-4</v>
      </c>
      <c r="T19" s="86">
        <f t="shared" si="8"/>
        <v>6.7538041012625621E-3</v>
      </c>
      <c r="U19" s="49">
        <f t="shared" si="9"/>
        <v>1.6800251144546096E-3</v>
      </c>
      <c r="V19" s="86">
        <f>'calculated data'!AE19</f>
        <v>2.5611097186424851E-3</v>
      </c>
      <c r="W19" s="137">
        <f>'calculated data'!AF19</f>
        <v>7.97424015479244E-4</v>
      </c>
      <c r="X19" s="86">
        <f t="shared" si="10"/>
        <v>6.1471006073532067E-3</v>
      </c>
      <c r="Y19" s="49">
        <f t="shared" si="11"/>
        <v>1.9139561196791918E-3</v>
      </c>
      <c r="Z19" s="86">
        <f>'calculated data'!AJ19</f>
        <v>7.7130325085437695E-3</v>
      </c>
      <c r="AA19" s="137">
        <f>'calculated data'!AK19</f>
        <v>2.4074562467089312E-3</v>
      </c>
      <c r="AB19" s="86">
        <f t="shared" si="12"/>
        <v>1.8979004670982736E-3</v>
      </c>
      <c r="AC19" s="49">
        <f t="shared" si="13"/>
        <v>5.9238858356159608E-4</v>
      </c>
      <c r="AD19" s="86">
        <f>'calculated data'!AO19</f>
        <v>0.1559964786681986</v>
      </c>
      <c r="AE19" s="137">
        <f>'calculated data'!AP19</f>
        <v>8.5305028135197244E-3</v>
      </c>
      <c r="AF19" s="86">
        <f t="shared" si="14"/>
        <v>0.38157149077484998</v>
      </c>
      <c r="AG19" s="49">
        <f t="shared" si="15"/>
        <v>2.0865844250525088E-2</v>
      </c>
    </row>
    <row r="20" spans="1:33" x14ac:dyDescent="0.25">
      <c r="A20" s="13" t="s">
        <v>80</v>
      </c>
      <c r="B20" s="86">
        <f>'calculated data'!F20</f>
        <v>0.52609720232140234</v>
      </c>
      <c r="C20" s="137">
        <f>'calculated data'!G20</f>
        <v>3.1490796587120708E-2</v>
      </c>
      <c r="D20" s="86">
        <f t="shared" si="0"/>
        <v>0.12410247665177154</v>
      </c>
      <c r="E20" s="49">
        <f t="shared" si="1"/>
        <v>7.4286846974186208E-3</v>
      </c>
      <c r="F20" s="86">
        <f>'calculated data'!K20</f>
        <v>2.8497683321575553E-3</v>
      </c>
      <c r="G20" s="137">
        <f>'calculated data'!L20</f>
        <v>1.0706674104776037E-3</v>
      </c>
      <c r="H20" s="86">
        <f t="shared" si="2"/>
        <v>6.9719886305868815E-3</v>
      </c>
      <c r="I20" s="49">
        <f t="shared" si="3"/>
        <v>2.6194015193926781E-3</v>
      </c>
      <c r="J20" s="86">
        <f>'calculated data'!P20</f>
        <v>0.11651957185221995</v>
      </c>
      <c r="K20" s="137">
        <f>'calculated data'!Q20</f>
        <v>1.3609155877142792E-2</v>
      </c>
      <c r="L20" s="86">
        <f t="shared" si="4"/>
        <v>0.28907333284570608</v>
      </c>
      <c r="M20" s="49">
        <f t="shared" si="5"/>
        <v>3.3763258431450699E-2</v>
      </c>
      <c r="N20" s="86">
        <f>'calculated data'!U20</f>
        <v>1.7601367839517308</v>
      </c>
      <c r="O20" s="137">
        <f>'calculated data'!V20</f>
        <v>3.9145996702844944E-2</v>
      </c>
      <c r="P20" s="86">
        <f t="shared" si="6"/>
        <v>0.41590785240172634</v>
      </c>
      <c r="Q20" s="49">
        <f t="shared" si="7"/>
        <v>9.249946522092654E-3</v>
      </c>
      <c r="R20" s="86">
        <f>'calculated data'!Z20</f>
        <v>2.7086996875523234E-3</v>
      </c>
      <c r="S20" s="137">
        <f>'calculated data'!AA20</f>
        <v>6.3708802844080262E-4</v>
      </c>
      <c r="T20" s="86">
        <f t="shared" si="8"/>
        <v>6.847193159360155E-3</v>
      </c>
      <c r="U20" s="49">
        <f t="shared" si="9"/>
        <v>1.6104683493461502E-3</v>
      </c>
      <c r="V20" s="86">
        <f>'calculated data'!AE20</f>
        <v>2.0934318807121354E-3</v>
      </c>
      <c r="W20" s="137">
        <f>'calculated data'!AF20</f>
        <v>6.0426216710717927E-4</v>
      </c>
      <c r="X20" s="86">
        <f t="shared" si="10"/>
        <v>5.0245939452367907E-3</v>
      </c>
      <c r="Y20" s="49">
        <f t="shared" si="11"/>
        <v>1.4503344275206855E-3</v>
      </c>
      <c r="Z20" s="86">
        <f>'calculated data'!AJ20</f>
        <v>1.4626501785939735E-2</v>
      </c>
      <c r="AA20" s="137">
        <f>'calculated data'!AK20</f>
        <v>3.8049823264460739E-3</v>
      </c>
      <c r="AB20" s="86">
        <f t="shared" si="12"/>
        <v>3.5990571206330636E-3</v>
      </c>
      <c r="AC20" s="49">
        <f t="shared" si="13"/>
        <v>9.3626960347522269E-4</v>
      </c>
      <c r="AD20" s="86">
        <f>'calculated data'!AO20</f>
        <v>8.6704353698438513E-2</v>
      </c>
      <c r="AE20" s="137">
        <f>'calculated data'!AP20</f>
        <v>4.1209915602648363E-3</v>
      </c>
      <c r="AF20" s="86">
        <f t="shared" si="14"/>
        <v>0.21208113016289218</v>
      </c>
      <c r="AG20" s="49">
        <f t="shared" si="15"/>
        <v>1.0080060133118469E-2</v>
      </c>
    </row>
    <row r="21" spans="1:33" x14ac:dyDescent="0.25">
      <c r="A21" s="13" t="s">
        <v>27</v>
      </c>
      <c r="B21" s="86">
        <f>'calculated data'!F21</f>
        <v>0.2857444146120543</v>
      </c>
      <c r="C21" s="137">
        <f>'calculated data'!G21</f>
        <v>3.272054954003685E-2</v>
      </c>
      <c r="D21" s="86">
        <f t="shared" si="0"/>
        <v>6.7405014484571368E-2</v>
      </c>
      <c r="E21" s="49">
        <f t="shared" si="1"/>
        <v>7.7186051043478913E-3</v>
      </c>
      <c r="F21" s="86">
        <f>'calculated data'!K21</f>
        <v>3.243361696622548E-3</v>
      </c>
      <c r="G21" s="137">
        <f>'calculated data'!L21</f>
        <v>8.409570368763115E-4</v>
      </c>
      <c r="H21" s="86">
        <f t="shared" si="2"/>
        <v>7.9349189962446363E-3</v>
      </c>
      <c r="I21" s="49">
        <f t="shared" si="3"/>
        <v>2.0574141168746901E-3</v>
      </c>
      <c r="J21" s="86">
        <f>'calculated data'!P21</f>
        <v>9.4603709165701391E-2</v>
      </c>
      <c r="K21" s="137">
        <f>'calculated data'!Q21</f>
        <v>1.0006664688828977E-2</v>
      </c>
      <c r="L21" s="86">
        <f t="shared" si="4"/>
        <v>0.23470228283004238</v>
      </c>
      <c r="M21" s="49">
        <f t="shared" si="5"/>
        <v>2.4825807998165077E-2</v>
      </c>
      <c r="N21" s="86">
        <f>'calculated data'!U21</f>
        <v>2.2115104962750598</v>
      </c>
      <c r="O21" s="137">
        <f>'calculated data'!V21</f>
        <v>4.0034733151478229E-2</v>
      </c>
      <c r="P21" s="86">
        <f t="shared" si="6"/>
        <v>0.52256426287768554</v>
      </c>
      <c r="Q21" s="49">
        <f t="shared" si="7"/>
        <v>9.4599621463441717E-3</v>
      </c>
      <c r="R21" s="86">
        <f>'calculated data'!Z21</f>
        <v>2.6355154321166087E-3</v>
      </c>
      <c r="S21" s="137">
        <f>'calculated data'!AA21</f>
        <v>5.2974624439453921E-4</v>
      </c>
      <c r="T21" s="86">
        <f t="shared" si="8"/>
        <v>6.6621941594728288E-3</v>
      </c>
      <c r="U21" s="49">
        <f t="shared" si="9"/>
        <v>1.3391246848311867E-3</v>
      </c>
      <c r="V21" s="86">
        <f>'calculated data'!AE21</f>
        <v>2.8024367748665266E-3</v>
      </c>
      <c r="W21" s="137">
        <f>'calculated data'!AF21</f>
        <v>9.0765743819107628E-4</v>
      </c>
      <c r="X21" s="86">
        <f t="shared" si="10"/>
        <v>6.7263267463535592E-3</v>
      </c>
      <c r="Y21" s="49">
        <f t="shared" si="11"/>
        <v>2.1785352763997522E-3</v>
      </c>
      <c r="Z21" s="86">
        <f>'calculated data'!AJ21</f>
        <v>6.002913942958682E-3</v>
      </c>
      <c r="AA21" s="137">
        <f>'calculated data'!AK21</f>
        <v>2.7427787123124278E-3</v>
      </c>
      <c r="AB21" s="86">
        <f t="shared" si="12"/>
        <v>1.4771016670384839E-3</v>
      </c>
      <c r="AC21" s="49">
        <f t="shared" si="13"/>
        <v>6.7489940297733202E-4</v>
      </c>
      <c r="AD21" s="86">
        <f>'calculated data'!AO21</f>
        <v>5.6128540806187899E-2</v>
      </c>
      <c r="AE21" s="137">
        <f>'calculated data'!AP21</f>
        <v>2.0001735758860416E-3</v>
      </c>
      <c r="AF21" s="86">
        <f t="shared" si="14"/>
        <v>0.13729188744053483</v>
      </c>
      <c r="AG21" s="49">
        <f t="shared" si="15"/>
        <v>4.8924826799700994E-3</v>
      </c>
    </row>
    <row r="22" spans="1:33" x14ac:dyDescent="0.25">
      <c r="A22" s="13" t="s">
        <v>77</v>
      </c>
      <c r="B22" s="86">
        <f>'calculated data'!F22</f>
        <v>0.18697544775683275</v>
      </c>
      <c r="C22" s="137">
        <f>'calculated data'!G22</f>
        <v>2.4540283821336967E-2</v>
      </c>
      <c r="D22" s="86">
        <f t="shared" si="0"/>
        <v>4.4106138632383468E-2</v>
      </c>
      <c r="E22" s="49">
        <f t="shared" si="1"/>
        <v>5.7889115322097666E-3</v>
      </c>
      <c r="F22" s="86">
        <f>'calculated data'!K22</f>
        <v>2.4288508434997724E-3</v>
      </c>
      <c r="G22" s="137">
        <f>'calculated data'!L22</f>
        <v>7.8013195908255794E-4</v>
      </c>
      <c r="H22" s="86">
        <f t="shared" si="2"/>
        <v>5.9422095035532672E-3</v>
      </c>
      <c r="I22" s="49">
        <f t="shared" si="3"/>
        <v>1.9086034306853097E-3</v>
      </c>
      <c r="J22" s="86">
        <f>'calculated data'!P22</f>
        <v>9.431010758811581E-2</v>
      </c>
      <c r="K22" s="137">
        <f>'calculated data'!Q22</f>
        <v>1.0763423408051505E-2</v>
      </c>
      <c r="L22" s="86">
        <f t="shared" si="4"/>
        <v>0.23397388686005838</v>
      </c>
      <c r="M22" s="49">
        <f t="shared" si="5"/>
        <v>2.6703228943774908E-2</v>
      </c>
      <c r="N22" s="86">
        <f>'calculated data'!U22</f>
        <v>4.6520486196082187</v>
      </c>
      <c r="O22" s="137">
        <f>'calculated data'!V22</f>
        <v>8.2675017299646353E-2</v>
      </c>
      <c r="P22" s="86">
        <f t="shared" si="6"/>
        <v>1.0992461314885684</v>
      </c>
      <c r="Q22" s="49">
        <f t="shared" si="7"/>
        <v>1.9535603005828621E-2</v>
      </c>
      <c r="R22" s="86">
        <f>'calculated data'!Z22</f>
        <v>2.6523066045404694E-3</v>
      </c>
      <c r="S22" s="137">
        <f>'calculated data'!AA22</f>
        <v>3.7943134411362584E-4</v>
      </c>
      <c r="T22" s="86">
        <f t="shared" si="8"/>
        <v>6.7046397659336135E-3</v>
      </c>
      <c r="U22" s="49">
        <f t="shared" si="9"/>
        <v>9.5915259148627978E-4</v>
      </c>
      <c r="V22" s="86">
        <f>'calculated data'!AE22</f>
        <v>2.9766178866217248E-3</v>
      </c>
      <c r="W22" s="137">
        <f>'calculated data'!AF22</f>
        <v>7.0245800978563735E-4</v>
      </c>
      <c r="X22" s="86">
        <f t="shared" si="10"/>
        <v>7.1443911541632186E-3</v>
      </c>
      <c r="Y22" s="49">
        <f t="shared" si="11"/>
        <v>1.6860227348106669E-3</v>
      </c>
      <c r="Z22" s="86">
        <f>'calculated data'!AJ22</f>
        <v>2.703924726756957E-3</v>
      </c>
      <c r="AA22" s="137">
        <f>'calculated data'!AK22</f>
        <v>2.2646558086578568E-3</v>
      </c>
      <c r="AB22" s="86">
        <f t="shared" si="12"/>
        <v>6.6533882700819675E-4</v>
      </c>
      <c r="AC22" s="49">
        <f t="shared" si="13"/>
        <v>5.5725051348261354E-4</v>
      </c>
      <c r="AD22" s="86">
        <f>'calculated data'!AO22</f>
        <v>6.4547926987334581E-2</v>
      </c>
      <c r="AE22" s="137">
        <f>'calculated data'!AP22</f>
        <v>4.8255579018116682E-3</v>
      </c>
      <c r="AF22" s="86">
        <f t="shared" si="14"/>
        <v>0.15788592753667344</v>
      </c>
      <c r="AG22" s="49">
        <f t="shared" si="15"/>
        <v>1.1803444589534501E-2</v>
      </c>
    </row>
    <row r="23" spans="1:33" x14ac:dyDescent="0.25">
      <c r="A23" s="13" t="s">
        <v>97</v>
      </c>
      <c r="B23" s="86">
        <f>'calculated data'!F23</f>
        <v>0.16872041412430919</v>
      </c>
      <c r="C23" s="137">
        <f>'calculated data'!G23</f>
        <v>2.0604979845348342E-2</v>
      </c>
      <c r="D23" s="86">
        <f t="shared" si="0"/>
        <v>3.9799909906663072E-2</v>
      </c>
      <c r="E23" s="49">
        <f t="shared" si="1"/>
        <v>4.8606009901181252E-3</v>
      </c>
      <c r="F23" s="86">
        <f>'calculated data'!K23</f>
        <v>2.5391081583011929E-3</v>
      </c>
      <c r="G23" s="137">
        <f>'calculated data'!L23</f>
        <v>7.6709618879553822E-4</v>
      </c>
      <c r="H23" s="86">
        <f t="shared" si="2"/>
        <v>6.2119552006192989E-3</v>
      </c>
      <c r="I23" s="49">
        <f t="shared" si="3"/>
        <v>1.8767115324156106E-3</v>
      </c>
      <c r="J23" s="86">
        <f>'calculated data'!P23</f>
        <v>9.6037125939468518E-2</v>
      </c>
      <c r="K23" s="137">
        <f>'calculated data'!Q23</f>
        <v>8.9181518628767917E-3</v>
      </c>
      <c r="L23" s="86">
        <f t="shared" si="4"/>
        <v>0.23825844560650139</v>
      </c>
      <c r="M23" s="49">
        <f t="shared" si="5"/>
        <v>2.21253609523736E-2</v>
      </c>
      <c r="N23" s="86">
        <f>'calculated data'!U23</f>
        <v>56.916763693464382</v>
      </c>
      <c r="O23" s="137">
        <f>'calculated data'!V23</f>
        <v>0.43572628340717945</v>
      </c>
      <c r="P23" s="86">
        <f t="shared" si="6"/>
        <v>13.449028035343016</v>
      </c>
      <c r="Q23" s="49">
        <f t="shared" si="7"/>
        <v>0.10296136644714321</v>
      </c>
      <c r="R23" s="86">
        <f>'calculated data'!Z23</f>
        <v>3.7163517514194199E-3</v>
      </c>
      <c r="S23" s="137">
        <f>'calculated data'!AA23</f>
        <v>7.1956178381588174E-4</v>
      </c>
      <c r="T23" s="86">
        <f t="shared" si="8"/>
        <v>9.3943889044006967E-3</v>
      </c>
      <c r="U23" s="49">
        <f t="shared" si="9"/>
        <v>1.818952375448032E-3</v>
      </c>
      <c r="V23" s="86">
        <f>'calculated data'!AE23</f>
        <v>2.4082152340440957E-3</v>
      </c>
      <c r="W23" s="137">
        <f>'calculated data'!AF23</f>
        <v>7.7524375831797276E-4</v>
      </c>
      <c r="X23" s="86">
        <f t="shared" si="10"/>
        <v>5.7801277391881182E-3</v>
      </c>
      <c r="Y23" s="49">
        <f t="shared" si="11"/>
        <v>1.8607195044284461E-3</v>
      </c>
      <c r="Z23" s="86">
        <f>'calculated data'!AJ23</f>
        <v>8.1235046612368522E-2</v>
      </c>
      <c r="AA23" s="137">
        <f>'calculated data'!AK23</f>
        <v>4.7059510742322288E-3</v>
      </c>
      <c r="AB23" s="86">
        <f t="shared" si="12"/>
        <v>1.9989029313643186E-2</v>
      </c>
      <c r="AC23" s="49">
        <f t="shared" si="13"/>
        <v>1.1579661521610343E-3</v>
      </c>
      <c r="AD23" s="86">
        <f>'calculated data'!AO23</f>
        <v>2.9348068184918735E-2</v>
      </c>
      <c r="AE23" s="137">
        <f>'calculated data'!AP23</f>
        <v>2.1243730576065564E-3</v>
      </c>
      <c r="AF23" s="86">
        <f t="shared" si="14"/>
        <v>7.1786146868738812E-2</v>
      </c>
      <c r="AG23" s="49">
        <f t="shared" si="15"/>
        <v>5.1962738007904474E-3</v>
      </c>
    </row>
    <row r="24" spans="1:33" x14ac:dyDescent="0.25">
      <c r="A24" s="13" t="s">
        <v>116</v>
      </c>
      <c r="B24" s="86">
        <f>'calculated data'!F24</f>
        <v>7.8974908669617122E-2</v>
      </c>
      <c r="C24" s="137">
        <f>'calculated data'!G24</f>
        <v>2.1791664708248774E-2</v>
      </c>
      <c r="D24" s="86">
        <f t="shared" si="0"/>
        <v>1.8629602506913451E-2</v>
      </c>
      <c r="E24" s="49">
        <f t="shared" si="1"/>
        <v>5.140501792017956E-3</v>
      </c>
      <c r="F24" s="86">
        <f>'calculated data'!K24</f>
        <v>2.0932802179216233E-3</v>
      </c>
      <c r="G24" s="137">
        <f>'calculated data'!L24</f>
        <v>8.5308699762613803E-4</v>
      </c>
      <c r="H24" s="86">
        <f t="shared" si="2"/>
        <v>5.1212323876631202E-3</v>
      </c>
      <c r="I24" s="49">
        <f t="shared" si="3"/>
        <v>2.0870879830736989E-3</v>
      </c>
      <c r="J24" s="86">
        <f>'calculated data'!P24</f>
        <v>9.0903470513929871E-2</v>
      </c>
      <c r="K24" s="137">
        <f>'calculated data'!Q24</f>
        <v>9.7422149321739013E-3</v>
      </c>
      <c r="L24" s="86">
        <f t="shared" si="4"/>
        <v>0.2255223630758855</v>
      </c>
      <c r="M24" s="49">
        <f t="shared" si="5"/>
        <v>2.4169720313536671E-2</v>
      </c>
      <c r="N24" s="86">
        <f>'calculated data'!U24</f>
        <v>111.92338739929484</v>
      </c>
      <c r="O24" s="137">
        <f>'calculated data'!V24</f>
        <v>0.82725642866930615</v>
      </c>
      <c r="P24" s="86">
        <f t="shared" si="6"/>
        <v>26.446703523948241</v>
      </c>
      <c r="Q24" s="49">
        <f t="shared" si="7"/>
        <v>0.19547958424423659</v>
      </c>
      <c r="R24" s="86">
        <f>'calculated data'!Z24</f>
        <v>1.6852853848728815E-3</v>
      </c>
      <c r="S24" s="137">
        <f>'calculated data'!AA24</f>
        <v>4.5475749972108344E-4</v>
      </c>
      <c r="T24" s="86">
        <f t="shared" si="8"/>
        <v>4.2601528002163712E-3</v>
      </c>
      <c r="U24" s="49">
        <f t="shared" si="9"/>
        <v>1.1495619298726599E-3</v>
      </c>
      <c r="V24" s="86">
        <f>'calculated data'!AE24</f>
        <v>1.4932198504781283E-3</v>
      </c>
      <c r="W24" s="137">
        <f>'calculated data'!AF24</f>
        <v>4.9686666013322098E-4</v>
      </c>
      <c r="X24" s="86">
        <f t="shared" si="10"/>
        <v>3.5839825927689176E-3</v>
      </c>
      <c r="Y24" s="49">
        <f t="shared" si="11"/>
        <v>1.19256609064444E-3</v>
      </c>
      <c r="Z24" s="86">
        <f>'calculated data'!AJ24</f>
        <v>6.9824322387236973E-3</v>
      </c>
      <c r="AA24" s="137">
        <f>'calculated data'!AK24</f>
        <v>2.2442977615531497E-3</v>
      </c>
      <c r="AB24" s="86">
        <f t="shared" si="12"/>
        <v>1.7181259631249416E-3</v>
      </c>
      <c r="AC24" s="49">
        <f t="shared" si="13"/>
        <v>5.52241135328751E-4</v>
      </c>
      <c r="AD24" s="86">
        <f>'calculated data'!AO24</f>
        <v>6.7470634073040943E-3</v>
      </c>
      <c r="AE24" s="137">
        <f>'calculated data'!AP24</f>
        <v>1.4468026316735859E-3</v>
      </c>
      <c r="AF24" s="86">
        <f t="shared" si="14"/>
        <v>1.650349459588344E-2</v>
      </c>
      <c r="AG24" s="49">
        <f t="shared" si="15"/>
        <v>3.5389174092578289E-3</v>
      </c>
    </row>
    <row r="25" spans="1:33" x14ac:dyDescent="0.25">
      <c r="A25" s="13" t="s">
        <v>177</v>
      </c>
      <c r="B25" s="86">
        <f>'calculated data'!F25</f>
        <v>9.7555706906817863E-2</v>
      </c>
      <c r="C25" s="137">
        <f>'calculated data'!G25</f>
        <v>0.15460144592530678</v>
      </c>
      <c r="D25" s="86">
        <f t="shared" si="0"/>
        <v>2.3012676716828658E-2</v>
      </c>
      <c r="E25" s="49">
        <f t="shared" si="1"/>
        <v>3.6469350378290938E-2</v>
      </c>
      <c r="F25" s="86">
        <f>'calculated data'!K25</f>
        <v>4.3599778529204974E-4</v>
      </c>
      <c r="G25" s="137">
        <f>'calculated data'!L25</f>
        <v>7.2432810096980348E-4</v>
      </c>
      <c r="H25" s="86">
        <f t="shared" si="2"/>
        <v>1.0666732336504787E-3</v>
      </c>
      <c r="I25" s="49">
        <f t="shared" si="3"/>
        <v>1.7720765060824553E-3</v>
      </c>
      <c r="J25" s="86">
        <f>'calculated data'!P25</f>
        <v>8.85019116818834E-2</v>
      </c>
      <c r="K25" s="137">
        <f>'calculated data'!Q25</f>
        <v>7.18209882349778E-3</v>
      </c>
      <c r="L25" s="86">
        <f t="shared" si="4"/>
        <v>0.21956433727327451</v>
      </c>
      <c r="M25" s="49">
        <f t="shared" si="5"/>
        <v>1.7818405691471449E-2</v>
      </c>
      <c r="N25" s="86">
        <f>'calculated data'!U25</f>
        <v>105.62655464512227</v>
      </c>
      <c r="O25" s="137">
        <f>'calculated data'!V25</f>
        <v>0.83618529417225218</v>
      </c>
      <c r="P25" s="86">
        <f t="shared" si="6"/>
        <v>24.958806553895155</v>
      </c>
      <c r="Q25" s="49">
        <f t="shared" si="7"/>
        <v>0.19758884720285075</v>
      </c>
      <c r="R25" s="86">
        <f>'calculated data'!Z25</f>
        <v>2.1605479733637126E-3</v>
      </c>
      <c r="S25" s="137">
        <f>'calculated data'!AA25</f>
        <v>5.8553636837623392E-4</v>
      </c>
      <c r="T25" s="86">
        <f t="shared" si="8"/>
        <v>5.4615465020611273E-3</v>
      </c>
      <c r="U25" s="49">
        <f t="shared" si="9"/>
        <v>1.4801521857275373E-3</v>
      </c>
      <c r="V25" s="86">
        <f>'calculated data'!AE25</f>
        <v>5.7795828944629749E-4</v>
      </c>
      <c r="W25" s="137">
        <f>'calculated data'!AF25</f>
        <v>4.0315324692583509E-4</v>
      </c>
      <c r="X25" s="86">
        <f t="shared" si="10"/>
        <v>1.3871985749846353E-3</v>
      </c>
      <c r="Y25" s="49">
        <f t="shared" si="11"/>
        <v>9.6763686158317223E-4</v>
      </c>
      <c r="Z25" s="86">
        <f>'calculated data'!AJ25</f>
        <v>1.0475513152593117E-2</v>
      </c>
      <c r="AA25" s="137">
        <f>'calculated data'!AK25</f>
        <v>2.5158636852305565E-3</v>
      </c>
      <c r="AB25" s="86">
        <f t="shared" si="12"/>
        <v>2.5776478036852245E-3</v>
      </c>
      <c r="AC25" s="49">
        <f t="shared" si="13"/>
        <v>6.1906376996393895E-4</v>
      </c>
      <c r="AD25" s="86">
        <f>'calculated data'!AO25</f>
        <v>3.5741955830761677E-3</v>
      </c>
      <c r="AE25" s="137">
        <f>'calculated data'!AP25</f>
        <v>4.6269481668800567E-4</v>
      </c>
      <c r="AF25" s="86">
        <f t="shared" si="14"/>
        <v>8.7425764260746965E-3</v>
      </c>
      <c r="AG25" s="49">
        <f t="shared" si="15"/>
        <v>1.131763790470301E-3</v>
      </c>
    </row>
    <row r="26" spans="1:33" x14ac:dyDescent="0.25">
      <c r="A26" s="13" t="s">
        <v>148</v>
      </c>
      <c r="B26" s="86">
        <f>'calculated data'!F26</f>
        <v>0.18670653012738894</v>
      </c>
      <c r="C26" s="137">
        <f>'calculated data'!G26</f>
        <v>2.063012820578897E-2</v>
      </c>
      <c r="D26" s="86">
        <f t="shared" si="0"/>
        <v>4.4042702933273045E-2</v>
      </c>
      <c r="E26" s="49">
        <f t="shared" si="1"/>
        <v>4.8665415947600644E-3</v>
      </c>
      <c r="F26" s="86">
        <f>'calculated data'!K26</f>
        <v>1.4675791888531316E-3</v>
      </c>
      <c r="G26" s="137">
        <f>'calculated data'!L26</f>
        <v>1.3196760425840573E-3</v>
      </c>
      <c r="H26" s="86">
        <f t="shared" si="2"/>
        <v>3.590448144050839E-3</v>
      </c>
      <c r="I26" s="49">
        <f t="shared" si="3"/>
        <v>3.2286020083556665E-3</v>
      </c>
      <c r="J26" s="86">
        <f>'calculated data'!P26</f>
        <v>9.9131806003162418E-2</v>
      </c>
      <c r="K26" s="137">
        <f>'calculated data'!Q26</f>
        <v>7.3868488857104491E-3</v>
      </c>
      <c r="L26" s="86">
        <f t="shared" si="4"/>
        <v>0.24593603543868642</v>
      </c>
      <c r="M26" s="49">
        <f t="shared" si="5"/>
        <v>1.8326445014738235E-2</v>
      </c>
      <c r="N26" s="86">
        <f>'calculated data'!U26</f>
        <v>64.36767675527534</v>
      </c>
      <c r="O26" s="137">
        <f>'calculated data'!V26</f>
        <v>0.58294310617607747</v>
      </c>
      <c r="P26" s="86">
        <f t="shared" si="6"/>
        <v>15.209626006037293</v>
      </c>
      <c r="Q26" s="49">
        <f t="shared" si="7"/>
        <v>0.13774755601038138</v>
      </c>
      <c r="R26" s="86">
        <f>'calculated data'!Z26</f>
        <v>2.7189210742098929E-2</v>
      </c>
      <c r="S26" s="137">
        <f>'calculated data'!AA26</f>
        <v>1.4135396771945009E-3</v>
      </c>
      <c r="T26" s="86">
        <f t="shared" si="8"/>
        <v>6.8730313167323101E-2</v>
      </c>
      <c r="U26" s="49">
        <f t="shared" si="9"/>
        <v>3.5733928300933524E-3</v>
      </c>
      <c r="V26" s="86">
        <f>'calculated data'!AE26</f>
        <v>2.8861558471803754E-4</v>
      </c>
      <c r="W26" s="137">
        <f>'calculated data'!AF26</f>
        <v>3.1205871237626186E-4</v>
      </c>
      <c r="X26" s="86">
        <f t="shared" si="10"/>
        <v>6.9272668140599463E-4</v>
      </c>
      <c r="Y26" s="49">
        <f t="shared" si="11"/>
        <v>7.4899426609027471E-4</v>
      </c>
      <c r="Z26" s="86">
        <f>'calculated data'!AJ26</f>
        <v>1.8937458644889112E-2</v>
      </c>
      <c r="AA26" s="137">
        <f>'calculated data'!AK26</f>
        <v>2.3032799707338966E-3</v>
      </c>
      <c r="AB26" s="86">
        <f t="shared" si="12"/>
        <v>4.6598288763825095E-3</v>
      </c>
      <c r="AC26" s="49">
        <f t="shared" si="13"/>
        <v>5.6675458752703477E-4</v>
      </c>
      <c r="AD26" s="86">
        <f>'calculated data'!AO26</f>
        <v>2.4960804710589075E-3</v>
      </c>
      <c r="AE26" s="137">
        <f>'calculated data'!AP26</f>
        <v>8.9391817741971353E-4</v>
      </c>
      <c r="AF26" s="86">
        <f t="shared" si="14"/>
        <v>6.1054784990483236E-3</v>
      </c>
      <c r="AG26" s="49">
        <f t="shared" si="15"/>
        <v>2.1865474034573839E-3</v>
      </c>
    </row>
    <row r="27" spans="1:33" x14ac:dyDescent="0.25">
      <c r="A27" s="13" t="s">
        <v>30</v>
      </c>
      <c r="B27" s="86">
        <f>'calculated data'!F27</f>
        <v>8.3296088151712215</v>
      </c>
      <c r="C27" s="137">
        <f>'calculated data'!G27</f>
        <v>6.2681126295134462E-2</v>
      </c>
      <c r="D27" s="86">
        <f t="shared" si="0"/>
        <v>1.9648937096450394</v>
      </c>
      <c r="E27" s="49">
        <f t="shared" si="1"/>
        <v>1.4815765848679467E-2</v>
      </c>
      <c r="F27" s="86">
        <f>'calculated data'!K27</f>
        <v>1.6307086087488359E-3</v>
      </c>
      <c r="G27" s="137">
        <f>'calculated data'!L27</f>
        <v>9.9597151352100242E-4</v>
      </c>
      <c r="H27" s="86">
        <f t="shared" si="2"/>
        <v>3.9895460103556444E-3</v>
      </c>
      <c r="I27" s="49">
        <f t="shared" si="3"/>
        <v>2.4366557356361117E-3</v>
      </c>
      <c r="J27" s="86">
        <f>'calculated data'!P27</f>
        <v>0.10676753135229546</v>
      </c>
      <c r="K27" s="137">
        <f>'calculated data'!Q27</f>
        <v>9.5279793119014619E-3</v>
      </c>
      <c r="L27" s="86">
        <f t="shared" si="4"/>
        <v>0.26487950167599628</v>
      </c>
      <c r="M27" s="49">
        <f t="shared" si="5"/>
        <v>2.3638332239616228E-2</v>
      </c>
      <c r="N27" s="86">
        <f>'calculated data'!U27</f>
        <v>34.295127183846724</v>
      </c>
      <c r="O27" s="137">
        <f>'calculated data'!V27</f>
        <v>0.29495088274444115</v>
      </c>
      <c r="P27" s="86">
        <f t="shared" si="6"/>
        <v>8.1036955905518511</v>
      </c>
      <c r="Q27" s="49">
        <f t="shared" si="7"/>
        <v>6.9696055097787896E-2</v>
      </c>
      <c r="R27" s="86">
        <f>'calculated data'!Z27</f>
        <v>7.7832179412029091E-4</v>
      </c>
      <c r="S27" s="137">
        <f>'calculated data'!AA27</f>
        <v>4.7747081273357274E-4</v>
      </c>
      <c r="T27" s="86">
        <f t="shared" si="8"/>
        <v>1.96748265928924E-3</v>
      </c>
      <c r="U27" s="49">
        <f t="shared" si="9"/>
        <v>1.2069761868305309E-3</v>
      </c>
      <c r="V27" s="86">
        <f>'calculated data'!AE27</f>
        <v>3.036375910054619E-4</v>
      </c>
      <c r="W27" s="137">
        <f>'calculated data'!AF27</f>
        <v>2.9539779837538602E-4</v>
      </c>
      <c r="X27" s="86">
        <f t="shared" si="10"/>
        <v>7.2878206134576373E-4</v>
      </c>
      <c r="Y27" s="49">
        <f t="shared" si="11"/>
        <v>7.0900524061201411E-4</v>
      </c>
      <c r="Z27" s="86">
        <f>'calculated data'!AJ27</f>
        <v>1.1531219532125584E-2</v>
      </c>
      <c r="AA27" s="137">
        <f>'calculated data'!AK27</f>
        <v>2.1426765787067904E-3</v>
      </c>
      <c r="AB27" s="86">
        <f t="shared" si="12"/>
        <v>2.8374192526728786E-3</v>
      </c>
      <c r="AC27" s="49">
        <f t="shared" si="13"/>
        <v>5.2723582387489607E-4</v>
      </c>
      <c r="AD27" s="86">
        <f>'calculated data'!AO27</f>
        <v>1.7262564216400981E-3</v>
      </c>
      <c r="AE27" s="137">
        <f>'calculated data'!AP27</f>
        <v>5.5670350046231761E-4</v>
      </c>
      <c r="AF27" s="86">
        <f t="shared" si="14"/>
        <v>4.2224686216532567E-3</v>
      </c>
      <c r="AG27" s="49">
        <f t="shared" si="15"/>
        <v>1.3617114265434358E-3</v>
      </c>
    </row>
    <row r="28" spans="1:33" x14ac:dyDescent="0.25">
      <c r="A28" s="13" t="s">
        <v>147</v>
      </c>
      <c r="B28" s="86">
        <f>'calculated data'!F28</f>
        <v>5.5505177045210234E-2</v>
      </c>
      <c r="C28" s="137">
        <f>'calculated data'!G28</f>
        <v>2.7866951404837196E-2</v>
      </c>
      <c r="D28" s="86">
        <f t="shared" si="0"/>
        <v>1.3093264719734137E-2</v>
      </c>
      <c r="E28" s="49">
        <f t="shared" si="1"/>
        <v>6.5736127001922379E-3</v>
      </c>
      <c r="F28" s="86">
        <f>'calculated data'!K28</f>
        <v>9.6931416269138812E-4</v>
      </c>
      <c r="G28" s="137">
        <f>'calculated data'!L28</f>
        <v>7.9193920757971868E-4</v>
      </c>
      <c r="H28" s="86">
        <f t="shared" si="2"/>
        <v>2.3714374412444582E-3</v>
      </c>
      <c r="I28" s="49">
        <f t="shared" si="3"/>
        <v>1.9374880770412183E-3</v>
      </c>
      <c r="J28" s="86">
        <f>'calculated data'!P28</f>
        <v>8.879796793522178E-2</v>
      </c>
      <c r="K28" s="137">
        <f>'calculated data'!Q28</f>
        <v>7.7542930629816596E-3</v>
      </c>
      <c r="L28" s="86">
        <f t="shared" si="4"/>
        <v>0.22029882304679657</v>
      </c>
      <c r="M28" s="49">
        <f t="shared" si="5"/>
        <v>1.9237938961623919E-2</v>
      </c>
      <c r="N28" s="86">
        <f>'calculated data'!U28</f>
        <v>18.056892380536723</v>
      </c>
      <c r="O28" s="137">
        <f>'calculated data'!V28</f>
        <v>0.22110143146502659</v>
      </c>
      <c r="P28" s="86">
        <f t="shared" si="6"/>
        <v>4.2667157459076632</v>
      </c>
      <c r="Q28" s="49">
        <f t="shared" si="7"/>
        <v>5.2245164531329095E-2</v>
      </c>
      <c r="R28" s="86">
        <f>'calculated data'!Z28</f>
        <v>6.3135098481503045E-4</v>
      </c>
      <c r="S28" s="137">
        <f>'calculated data'!AA28</f>
        <v>2.8988386342558066E-4</v>
      </c>
      <c r="T28" s="86">
        <f t="shared" si="8"/>
        <v>1.5959621379390244E-3</v>
      </c>
      <c r="U28" s="49">
        <f t="shared" si="9"/>
        <v>7.3278409138211444E-4</v>
      </c>
      <c r="V28" s="86">
        <f>'calculated data'!AE28</f>
        <v>5.8695396368048592E-5</v>
      </c>
      <c r="W28" s="137">
        <f>'calculated data'!AF28</f>
        <v>3.0447529385368212E-4</v>
      </c>
      <c r="X28" s="86">
        <f t="shared" si="10"/>
        <v>1.408789729063673E-4</v>
      </c>
      <c r="Y28" s="49">
        <f t="shared" si="11"/>
        <v>7.3079269441661554E-4</v>
      </c>
      <c r="Z28" s="86">
        <f>'calculated data'!AJ28</f>
        <v>7.9204488093397689E-3</v>
      </c>
      <c r="AA28" s="137">
        <f>'calculated data'!AK28</f>
        <v>1.9071360053353006E-3</v>
      </c>
      <c r="AB28" s="86">
        <f t="shared" si="12"/>
        <v>1.9489381742165137E-3</v>
      </c>
      <c r="AC28" s="49">
        <f t="shared" si="13"/>
        <v>4.6927773236527968E-4</v>
      </c>
      <c r="AD28" s="86">
        <f>'calculated data'!AO28</f>
        <v>1.4559003557134056E-3</v>
      </c>
      <c r="AE28" s="137">
        <f>'calculated data'!AP28</f>
        <v>4.575598547924796E-4</v>
      </c>
      <c r="AF28" s="86">
        <f t="shared" si="14"/>
        <v>3.5611705718742526E-3</v>
      </c>
      <c r="AG28" s="49">
        <f t="shared" si="15"/>
        <v>1.1192034584536549E-3</v>
      </c>
    </row>
    <row r="29" spans="1:33" x14ac:dyDescent="0.25">
      <c r="A29" s="13" t="s">
        <v>183</v>
      </c>
      <c r="B29" s="86">
        <f>'calculated data'!F29</f>
        <v>0.11467658196492136</v>
      </c>
      <c r="C29" s="137">
        <f>'calculated data'!G29</f>
        <v>2.2779148764376242E-2</v>
      </c>
      <c r="D29" s="86">
        <f t="shared" si="0"/>
        <v>2.7051365741938022E-2</v>
      </c>
      <c r="E29" s="49">
        <f t="shared" si="1"/>
        <v>5.3734498790393593E-3</v>
      </c>
      <c r="F29" s="86">
        <f>'calculated data'!K29</f>
        <v>6.8625883817813543E-4</v>
      </c>
      <c r="G29" s="137">
        <f>'calculated data'!L29</f>
        <v>6.1748857910418574E-4</v>
      </c>
      <c r="H29" s="86">
        <f t="shared" si="2"/>
        <v>1.6789395697282233E-3</v>
      </c>
      <c r="I29" s="49">
        <f t="shared" si="3"/>
        <v>1.5106926260067264E-3</v>
      </c>
      <c r="J29" s="86">
        <f>'calculated data'!P29</f>
        <v>9.1114347895005748E-2</v>
      </c>
      <c r="K29" s="137">
        <f>'calculated data'!Q29</f>
        <v>1.1682027669181758E-2</v>
      </c>
      <c r="L29" s="86">
        <f t="shared" si="4"/>
        <v>0.22604552863854901</v>
      </c>
      <c r="M29" s="49">
        <f t="shared" si="5"/>
        <v>2.8982157478430859E-2</v>
      </c>
      <c r="N29" s="86">
        <f>'calculated data'!U29</f>
        <v>8.5031855475279681</v>
      </c>
      <c r="O29" s="137">
        <f>'calculated data'!V29</f>
        <v>8.4571559509247843E-2</v>
      </c>
      <c r="P29" s="86">
        <f t="shared" si="6"/>
        <v>2.0092425042704747</v>
      </c>
      <c r="Q29" s="49">
        <f t="shared" si="7"/>
        <v>1.9983928597949605E-2</v>
      </c>
      <c r="R29" s="86">
        <f>'calculated data'!Z29</f>
        <v>7.534342271667073E-4</v>
      </c>
      <c r="S29" s="137">
        <f>'calculated data'!AA29</f>
        <v>3.5476766240227114E-4</v>
      </c>
      <c r="T29" s="86">
        <f t="shared" si="8"/>
        <v>1.9045705620269243E-3</v>
      </c>
      <c r="U29" s="49">
        <f t="shared" si="9"/>
        <v>8.9680083650285766E-4</v>
      </c>
      <c r="V29" s="86">
        <f>'calculated data'!AE29</f>
        <v>8.432180874644767E-4</v>
      </c>
      <c r="W29" s="137">
        <f>'calculated data'!AF29</f>
        <v>4.0380899782737977E-4</v>
      </c>
      <c r="X29" s="86">
        <f t="shared" si="10"/>
        <v>2.0238673805554582E-3</v>
      </c>
      <c r="Y29" s="49">
        <f t="shared" si="11"/>
        <v>9.6921103985602006E-4</v>
      </c>
      <c r="Z29" s="86">
        <f>'calculated data'!AJ29</f>
        <v>1.2942046235549317E-2</v>
      </c>
      <c r="AA29" s="137">
        <f>'calculated data'!AK29</f>
        <v>2.1654916165376121E-3</v>
      </c>
      <c r="AB29" s="86">
        <f t="shared" si="12"/>
        <v>3.184573067525418E-3</v>
      </c>
      <c r="AC29" s="49">
        <f t="shared" si="13"/>
        <v>5.3284979123576198E-4</v>
      </c>
      <c r="AD29" s="86">
        <f>'calculated data'!AO29</f>
        <v>1.1337133845209868E-3</v>
      </c>
      <c r="AE29" s="137">
        <f>'calculated data'!AP29</f>
        <v>5.145309412245084E-4</v>
      </c>
      <c r="AF29" s="86">
        <f t="shared" si="14"/>
        <v>2.7730927642487988E-3</v>
      </c>
      <c r="AG29" s="49">
        <f t="shared" si="15"/>
        <v>1.2585562272169669E-3</v>
      </c>
    </row>
    <row r="30" spans="1:33" x14ac:dyDescent="0.25">
      <c r="A30" s="13" t="s">
        <v>37</v>
      </c>
      <c r="B30" s="86">
        <f>'calculated data'!F30</f>
        <v>2.0022918187111886E-2</v>
      </c>
      <c r="C30" s="137">
        <f>'calculated data'!G30</f>
        <v>2.3260209369983402E-2</v>
      </c>
      <c r="D30" s="86">
        <f t="shared" si="0"/>
        <v>4.7232597433550273E-3</v>
      </c>
      <c r="E30" s="49">
        <f t="shared" si="1"/>
        <v>5.4869134856709049E-3</v>
      </c>
      <c r="F30" s="86">
        <f>'calculated data'!K30</f>
        <v>2.9889522264563552E-4</v>
      </c>
      <c r="G30" s="137">
        <f>'calculated data'!L30</f>
        <v>6.5695145029273769E-4</v>
      </c>
      <c r="H30" s="86">
        <f t="shared" si="2"/>
        <v>7.3125035130290476E-4</v>
      </c>
      <c r="I30" s="49">
        <f t="shared" si="3"/>
        <v>1.6072387733733237E-3</v>
      </c>
      <c r="J30" s="86">
        <f>'calculated data'!P30</f>
        <v>8.7302766241172641E-2</v>
      </c>
      <c r="K30" s="137">
        <f>'calculated data'!Q30</f>
        <v>9.1372917323884317E-3</v>
      </c>
      <c r="L30" s="86">
        <f t="shared" si="4"/>
        <v>0.21658937810029857</v>
      </c>
      <c r="M30" s="49">
        <f t="shared" si="5"/>
        <v>2.2668962323519597E-2</v>
      </c>
      <c r="N30" s="86">
        <f>'calculated data'!U30</f>
        <v>4.5901734464879436</v>
      </c>
      <c r="O30" s="137">
        <f>'calculated data'!V30</f>
        <v>4.1827878982915449E-2</v>
      </c>
      <c r="P30" s="86">
        <f t="shared" si="6"/>
        <v>1.0846254664334003</v>
      </c>
      <c r="Q30" s="49">
        <f t="shared" si="7"/>
        <v>9.8837895132083391E-3</v>
      </c>
      <c r="R30" s="86">
        <f>'calculated data'!Z30</f>
        <v>5.5048526971502264E-4</v>
      </c>
      <c r="S30" s="137">
        <f>'calculated data'!AA30</f>
        <v>2.4565898196186989E-4</v>
      </c>
      <c r="T30" s="86">
        <f t="shared" si="8"/>
        <v>1.3915455413690716E-3</v>
      </c>
      <c r="U30" s="49">
        <f t="shared" si="9"/>
        <v>6.2099006930240591E-4</v>
      </c>
      <c r="V30" s="86">
        <f>'calculated data'!AE30</f>
        <v>2.8581794870204188E-6</v>
      </c>
      <c r="W30" s="137">
        <f>'calculated data'!AF30</f>
        <v>2.6717847800146092E-4</v>
      </c>
      <c r="X30" s="86">
        <f t="shared" si="10"/>
        <v>6.8601187730061029E-6</v>
      </c>
      <c r="Y30" s="49">
        <f t="shared" si="11"/>
        <v>6.412739651338379E-4</v>
      </c>
      <c r="Z30" s="86">
        <f>'calculated data'!AJ30</f>
        <v>1.1702294328342288E-2</v>
      </c>
      <c r="AA30" s="137">
        <f>'calculated data'!AK30</f>
        <v>2.4261492642868778E-3</v>
      </c>
      <c r="AB30" s="86">
        <f t="shared" si="12"/>
        <v>2.8795146198697329E-3</v>
      </c>
      <c r="AC30" s="49">
        <f t="shared" si="13"/>
        <v>5.9698827551216192E-4</v>
      </c>
      <c r="AD30" s="86">
        <f>'calculated data'!AO30</f>
        <v>1.0042080433391124E-3</v>
      </c>
      <c r="AE30" s="137">
        <f>'calculated data'!AP30</f>
        <v>3.4637010278176409E-4</v>
      </c>
      <c r="AF30" s="86">
        <f t="shared" si="14"/>
        <v>2.4563192926938459E-3</v>
      </c>
      <c r="AG30" s="49">
        <f t="shared" si="15"/>
        <v>8.4723039385556874E-4</v>
      </c>
    </row>
    <row r="31" spans="1:33" x14ac:dyDescent="0.25">
      <c r="A31" s="13" t="s">
        <v>42</v>
      </c>
      <c r="B31" s="86">
        <f>'calculated data'!F31</f>
        <v>0.19421091965230242</v>
      </c>
      <c r="C31" s="137">
        <f>'calculated data'!G31</f>
        <v>1.9628049668053441E-2</v>
      </c>
      <c r="D31" s="86">
        <f t="shared" si="0"/>
        <v>4.5812933456628721E-2</v>
      </c>
      <c r="E31" s="49">
        <f t="shared" si="1"/>
        <v>4.6301648457619197E-3</v>
      </c>
      <c r="F31" s="86">
        <f>'calculated data'!K31</f>
        <v>7.5330691974145425E-4</v>
      </c>
      <c r="G31" s="137">
        <f>'calculated data'!L31</f>
        <v>7.5458039211734654E-4</v>
      </c>
      <c r="H31" s="86">
        <f t="shared" si="2"/>
        <v>1.8429734166508637E-3</v>
      </c>
      <c r="I31" s="49">
        <f t="shared" si="3"/>
        <v>1.8460892060654115E-3</v>
      </c>
      <c r="J31" s="86">
        <f>'calculated data'!P31</f>
        <v>0.1166070432815174</v>
      </c>
      <c r="K31" s="137">
        <f>'calculated data'!Q31</f>
        <v>8.012192470407643E-3</v>
      </c>
      <c r="L31" s="86">
        <f t="shared" si="4"/>
        <v>0.28929034065987708</v>
      </c>
      <c r="M31" s="49">
        <f t="shared" si="5"/>
        <v>1.9877974257645696E-2</v>
      </c>
      <c r="N31" s="86">
        <f>'calculated data'!U31</f>
        <v>2.4906716032354361</v>
      </c>
      <c r="O31" s="137">
        <f>'calculated data'!V31</f>
        <v>2.1585057431234258E-2</v>
      </c>
      <c r="P31" s="86">
        <f t="shared" si="6"/>
        <v>0.58852805474237668</v>
      </c>
      <c r="Q31" s="49">
        <f t="shared" si="7"/>
        <v>5.1004863194547331E-3</v>
      </c>
      <c r="R31" s="86">
        <f>'calculated data'!Z31</f>
        <v>1.2028197225863533E-3</v>
      </c>
      <c r="S31" s="137">
        <f>'calculated data'!AA31</f>
        <v>3.9910979363357599E-4</v>
      </c>
      <c r="T31" s="86">
        <f t="shared" si="8"/>
        <v>3.0405507905821201E-3</v>
      </c>
      <c r="U31" s="49">
        <f t="shared" si="9"/>
        <v>1.0088918720421404E-3</v>
      </c>
      <c r="V31" s="86">
        <f>'calculated data'!AE31</f>
        <v>2.6365703146409151E-6</v>
      </c>
      <c r="W31" s="137">
        <f>'calculated data'!AF31</f>
        <v>2.6123575274716691E-4</v>
      </c>
      <c r="X31" s="86">
        <f t="shared" si="10"/>
        <v>6.3282189218544116E-6</v>
      </c>
      <c r="Y31" s="49">
        <f t="shared" si="11"/>
        <v>6.2701040986442723E-4</v>
      </c>
      <c r="Z31" s="86">
        <f>'calculated data'!AJ31</f>
        <v>4.1520424213833881E-2</v>
      </c>
      <c r="AA31" s="137">
        <f>'calculated data'!AK31</f>
        <v>3.6397476603076463E-3</v>
      </c>
      <c r="AB31" s="86">
        <f t="shared" si="12"/>
        <v>1.0216686163615254E-2</v>
      </c>
      <c r="AC31" s="49">
        <f t="shared" si="13"/>
        <v>8.9561143062439328E-4</v>
      </c>
      <c r="AD31" s="86">
        <f>'calculated data'!AO31</f>
        <v>8.9782176830628603E-4</v>
      </c>
      <c r="AE31" s="137">
        <f>'calculated data'!AP31</f>
        <v>3.0087026776315801E-4</v>
      </c>
      <c r="AF31" s="86">
        <f t="shared" si="14"/>
        <v>2.1960956651554237E-3</v>
      </c>
      <c r="AG31" s="49">
        <f t="shared" si="15"/>
        <v>7.3593659958127913E-4</v>
      </c>
    </row>
    <row r="32" spans="1:33" x14ac:dyDescent="0.25">
      <c r="A32" s="13" t="s">
        <v>131</v>
      </c>
      <c r="B32" s="86">
        <f>'calculated data'!F32</f>
        <v>-0.35425744556673916</v>
      </c>
      <c r="C32" s="137">
        <f>'calculated data'!G32</f>
        <v>-0.20579265349729814</v>
      </c>
      <c r="D32" s="86">
        <f t="shared" si="0"/>
        <v>-8.3566736666096042E-2</v>
      </c>
      <c r="E32" s="49">
        <f t="shared" si="1"/>
        <v>-4.8544996045876046E-2</v>
      </c>
      <c r="F32" s="86">
        <f>'calculated data'!K32</f>
        <v>2.1183870329015636E-4</v>
      </c>
      <c r="G32" s="137">
        <f>'calculated data'!L32</f>
        <v>2.1941638888988272E-3</v>
      </c>
      <c r="H32" s="86">
        <f t="shared" si="2"/>
        <v>5.1826564783918807E-4</v>
      </c>
      <c r="I32" s="49">
        <f t="shared" si="3"/>
        <v>5.3680453712369371E-3</v>
      </c>
      <c r="J32" s="86">
        <f>'calculated data'!P32</f>
        <v>-0.23456537651205511</v>
      </c>
      <c r="K32" s="137">
        <f>'calculated data'!Q32</f>
        <v>-2.4508772679328425E-2</v>
      </c>
      <c r="L32" s="86">
        <f t="shared" si="4"/>
        <v>-0.58193309570812513</v>
      </c>
      <c r="M32" s="49">
        <f t="shared" si="5"/>
        <v>-6.0804501194552468E-2</v>
      </c>
      <c r="N32" s="86">
        <f>'calculated data'!U32</f>
        <v>-4.1975448907389783</v>
      </c>
      <c r="O32" s="137">
        <f>'calculated data'!V32</f>
        <v>-7.229152239031035E-2</v>
      </c>
      <c r="P32" s="86">
        <f t="shared" si="6"/>
        <v>-0.99185012027733599</v>
      </c>
      <c r="Q32" s="49">
        <f t="shared" si="7"/>
        <v>-1.7082051060536889E-2</v>
      </c>
      <c r="R32" s="86">
        <f>'calculated data'!Z32</f>
        <v>-1.0116630292325327E-3</v>
      </c>
      <c r="S32" s="137">
        <f>'calculated data'!AA32</f>
        <v>-7.23901379813132E-4</v>
      </c>
      <c r="T32" s="86">
        <f t="shared" si="8"/>
        <v>-2.5573348736928824E-3</v>
      </c>
      <c r="U32" s="49">
        <f t="shared" si="9"/>
        <v>-1.8299163492186982E-3</v>
      </c>
      <c r="V32" s="86">
        <f>'calculated data'!AE32</f>
        <v>1.0332107094039433E-4</v>
      </c>
      <c r="W32" s="137">
        <f>'calculated data'!AF32</f>
        <v>6.7996964734332846E-4</v>
      </c>
      <c r="X32" s="86">
        <f t="shared" si="10"/>
        <v>2.4798821124568196E-4</v>
      </c>
      <c r="Y32" s="49">
        <f t="shared" si="11"/>
        <v>1.6320432557550134E-3</v>
      </c>
      <c r="Z32" s="86">
        <f>'calculated data'!AJ32</f>
        <v>-3.9117983185985201E-2</v>
      </c>
      <c r="AA32" s="137">
        <f>'calculated data'!AK32</f>
        <v>-7.2010189115407049E-3</v>
      </c>
      <c r="AB32" s="86">
        <f t="shared" si="12"/>
        <v>-9.6255316541691473E-3</v>
      </c>
      <c r="AC32" s="49">
        <f t="shared" si="13"/>
        <v>-1.7719123731909237E-3</v>
      </c>
      <c r="AD32" s="86">
        <f>'calculated data'!AO32</f>
        <v>-2.2282614700215161E-3</v>
      </c>
      <c r="AE32" s="137">
        <f>'calculated data'!AP32</f>
        <v>-1.1265437965906151E-3</v>
      </c>
      <c r="AF32" s="86">
        <f t="shared" si="14"/>
        <v>-5.4503861767336067E-3</v>
      </c>
      <c r="AG32" s="49">
        <f t="shared" si="15"/>
        <v>-2.7555557789239534E-3</v>
      </c>
    </row>
    <row r="33" spans="1:39" x14ac:dyDescent="0.25">
      <c r="A33" s="13" t="s">
        <v>62</v>
      </c>
      <c r="B33" s="86">
        <f>'calculated data'!F33</f>
        <v>5.5028204295624265E-2</v>
      </c>
      <c r="C33" s="137">
        <f>'calculated data'!G33</f>
        <v>2.7235912034600136E-2</v>
      </c>
      <c r="D33" s="86">
        <f t="shared" si="0"/>
        <v>1.2980750341672759E-2</v>
      </c>
      <c r="E33" s="49">
        <f t="shared" si="1"/>
        <v>6.4247551516069812E-3</v>
      </c>
      <c r="F33" s="86">
        <f>'calculated data'!K33</f>
        <v>6.1434849480537627E-4</v>
      </c>
      <c r="G33" s="137">
        <f>'calculated data'!L33</f>
        <v>1.3194216546395206E-3</v>
      </c>
      <c r="H33" s="86">
        <f t="shared" si="2"/>
        <v>1.5030101474102701E-3</v>
      </c>
      <c r="I33" s="49">
        <f t="shared" si="3"/>
        <v>3.2279792416460562E-3</v>
      </c>
      <c r="J33" s="86">
        <f>'calculated data'!P33</f>
        <v>8.99788645553561E-2</v>
      </c>
      <c r="K33" s="137">
        <f>'calculated data'!Q33</f>
        <v>1.132073573098389E-2</v>
      </c>
      <c r="L33" s="86">
        <f t="shared" si="4"/>
        <v>0.22322850873223152</v>
      </c>
      <c r="M33" s="49">
        <f t="shared" si="5"/>
        <v>2.8085829948104945E-2</v>
      </c>
      <c r="N33" s="86">
        <f>'calculated data'!U33</f>
        <v>0.91465068306965014</v>
      </c>
      <c r="O33" s="137">
        <f>'calculated data'!V33</f>
        <v>2.2717458742075928E-2</v>
      </c>
      <c r="P33" s="86">
        <f t="shared" si="6"/>
        <v>0.2161254765889277</v>
      </c>
      <c r="Q33" s="49">
        <f t="shared" si="7"/>
        <v>5.3679861132302819E-3</v>
      </c>
      <c r="R33" s="86">
        <f>'calculated data'!Z33</f>
        <v>5.5747516355354309E-4</v>
      </c>
      <c r="S33" s="137">
        <f>'calculated data'!AA33</f>
        <v>4.0178871591334785E-4</v>
      </c>
      <c r="T33" s="86">
        <f t="shared" si="8"/>
        <v>1.4092149616801212E-3</v>
      </c>
      <c r="U33" s="49">
        <f t="shared" si="9"/>
        <v>1.0156628485523949E-3</v>
      </c>
      <c r="V33" s="86">
        <f>'calculated data'!AE33</f>
        <v>-5.4932073286520754E-5</v>
      </c>
      <c r="W33" s="137">
        <f>'calculated data'!AF33</f>
        <v>-2.6761475922857107E-4</v>
      </c>
      <c r="X33" s="86">
        <f t="shared" si="10"/>
        <v>-1.3184635496277212E-4</v>
      </c>
      <c r="Y33" s="49">
        <f t="shared" si="11"/>
        <v>-6.4232111775567376E-4</v>
      </c>
      <c r="Z33" s="86">
        <f>'calculated data'!AJ33</f>
        <v>1.6254473513105223E-2</v>
      </c>
      <c r="AA33" s="137">
        <f>'calculated data'!AK33</f>
        <v>2.3100310070834048E-3</v>
      </c>
      <c r="AB33" s="86">
        <f t="shared" si="12"/>
        <v>3.9996425321411387E-3</v>
      </c>
      <c r="AC33" s="49">
        <f t="shared" si="13"/>
        <v>5.6841576061891048E-4</v>
      </c>
      <c r="AD33" s="86">
        <f>'calculated data'!AO33</f>
        <v>7.9852147111966884E-4</v>
      </c>
      <c r="AE33" s="137">
        <f>'calculated data'!AP33</f>
        <v>3.7204249342901298E-4</v>
      </c>
      <c r="AF33" s="86">
        <f t="shared" si="14"/>
        <v>1.9532045258466016E-3</v>
      </c>
      <c r="AG33" s="49">
        <f t="shared" si="15"/>
        <v>9.1002573259121834E-4</v>
      </c>
    </row>
    <row r="34" spans="1:39" x14ac:dyDescent="0.25">
      <c r="A34" s="13" t="s">
        <v>3</v>
      </c>
      <c r="B34" s="86">
        <f>'calculated data'!F34</f>
        <v>4.9295530943358361E-2</v>
      </c>
      <c r="C34" s="137">
        <f>'calculated data'!G34</f>
        <v>2.7267876370621461E-2</v>
      </c>
      <c r="D34" s="86">
        <f t="shared" si="0"/>
        <v>1.1628454686587367E-2</v>
      </c>
      <c r="E34" s="49">
        <f t="shared" si="1"/>
        <v>6.4322947108361181E-3</v>
      </c>
      <c r="F34" s="86">
        <f>'calculated data'!K34</f>
        <v>3.2164028678032913E-4</v>
      </c>
      <c r="G34" s="137">
        <f>'calculated data'!L34</f>
        <v>1.2086230735209873E-3</v>
      </c>
      <c r="H34" s="86">
        <f t="shared" si="2"/>
        <v>7.8689639338976926E-4</v>
      </c>
      <c r="I34" s="49">
        <f t="shared" si="3"/>
        <v>2.9569092706098915E-3</v>
      </c>
      <c r="J34" s="86">
        <f>'calculated data'!P34</f>
        <v>9.4273188356620491E-2</v>
      </c>
      <c r="K34" s="137">
        <f>'calculated data'!Q34</f>
        <v>1.0850123433035253E-2</v>
      </c>
      <c r="L34" s="86">
        <f t="shared" si="4"/>
        <v>0.2338822939617598</v>
      </c>
      <c r="M34" s="49">
        <f t="shared" si="5"/>
        <v>2.6918320714717968E-2</v>
      </c>
      <c r="N34" s="86">
        <f>'calculated data'!U34</f>
        <v>0.79591555132624292</v>
      </c>
      <c r="O34" s="137">
        <f>'calculated data'!V34</f>
        <v>2.422499999630446E-2</v>
      </c>
      <c r="P34" s="86">
        <f t="shared" si="6"/>
        <v>0.18806920613410216</v>
      </c>
      <c r="Q34" s="49">
        <f t="shared" si="7"/>
        <v>5.7242040820315457E-3</v>
      </c>
      <c r="R34" s="86">
        <f>'calculated data'!Z34</f>
        <v>1.8005764656031908E-4</v>
      </c>
      <c r="S34" s="137">
        <f>'calculated data'!AA34</f>
        <v>2.8865923773519864E-4</v>
      </c>
      <c r="T34" s="86">
        <f t="shared" si="8"/>
        <v>4.5515916418641003E-4</v>
      </c>
      <c r="U34" s="49">
        <f t="shared" si="9"/>
        <v>7.2968800040054173E-4</v>
      </c>
      <c r="V34" s="86">
        <f>'calculated data'!AE34</f>
        <v>4.6753721474151815E-5</v>
      </c>
      <c r="W34" s="137">
        <f>'calculated data'!AF34</f>
        <v>3.018204059075096E-4</v>
      </c>
      <c r="X34" s="86">
        <f t="shared" si="10"/>
        <v>1.1221691424532853E-4</v>
      </c>
      <c r="Y34" s="49">
        <f t="shared" si="11"/>
        <v>7.2442050889755293E-4</v>
      </c>
      <c r="Z34" s="86">
        <f>'calculated data'!AJ34</f>
        <v>2.308959162839954E-2</v>
      </c>
      <c r="AA34" s="137">
        <f>'calculated data'!AK34</f>
        <v>4.7078170886207709E-3</v>
      </c>
      <c r="AB34" s="86">
        <f t="shared" si="12"/>
        <v>5.6815197768330782E-3</v>
      </c>
      <c r="AC34" s="49">
        <f t="shared" si="13"/>
        <v>1.1584248544506013E-3</v>
      </c>
      <c r="AD34" s="86">
        <f>'calculated data'!AO34</f>
        <v>4.9543992541286165E-4</v>
      </c>
      <c r="AE34" s="137">
        <f>'calculated data'!AP34</f>
        <v>3.4780707064034161E-4</v>
      </c>
      <c r="AF34" s="86">
        <f t="shared" si="14"/>
        <v>1.2118590915841288E-3</v>
      </c>
      <c r="AG34" s="49">
        <f t="shared" si="15"/>
        <v>8.5074524734932828E-4</v>
      </c>
    </row>
    <row r="35" spans="1:39" x14ac:dyDescent="0.25">
      <c r="A35" s="13" t="s">
        <v>180</v>
      </c>
      <c r="B35" s="86">
        <f>'calculated data'!F35</f>
        <v>6.040895223810689E-2</v>
      </c>
      <c r="C35" s="137">
        <f>'calculated data'!G35</f>
        <v>2.0229095949666275E-2</v>
      </c>
      <c r="D35" s="86">
        <f t="shared" si="0"/>
        <v>1.4250029370252477E-2</v>
      </c>
      <c r="E35" s="49">
        <f t="shared" si="1"/>
        <v>4.7719004202544648E-3</v>
      </c>
      <c r="F35" s="86">
        <f>'calculated data'!K35</f>
        <v>2.6387970591096674E-4</v>
      </c>
      <c r="G35" s="137">
        <f>'calculated data'!L35</f>
        <v>7.5036274984355625E-4</v>
      </c>
      <c r="H35" s="86">
        <f t="shared" si="2"/>
        <v>6.4558451600905595E-4</v>
      </c>
      <c r="I35" s="49">
        <f t="shared" si="3"/>
        <v>1.8357705014280178E-3</v>
      </c>
      <c r="J35" s="86">
        <f>'calculated data'!P35</f>
        <v>8.9341602102301784E-2</v>
      </c>
      <c r="K35" s="137">
        <f>'calculated data'!Q35</f>
        <v>1.7631121092823759E-2</v>
      </c>
      <c r="L35" s="86">
        <f t="shared" si="4"/>
        <v>0.22164752471149138</v>
      </c>
      <c r="M35" s="49">
        <f t="shared" si="5"/>
        <v>4.3741178926240666E-2</v>
      </c>
      <c r="N35" s="86">
        <f>'calculated data'!U35</f>
        <v>0.59668159689973277</v>
      </c>
      <c r="O35" s="137">
        <f>'calculated data'!V35</f>
        <v>2.0902533679286569E-2</v>
      </c>
      <c r="P35" s="86">
        <f t="shared" si="6"/>
        <v>0.14099163417120314</v>
      </c>
      <c r="Q35" s="49">
        <f t="shared" si="7"/>
        <v>4.9391259688359133E-3</v>
      </c>
      <c r="R35" s="86">
        <f>'calculated data'!Z35</f>
        <v>1.6498385249879657E-4</v>
      </c>
      <c r="S35" s="137">
        <f>'calculated data'!AA35</f>
        <v>2.7052965758263752E-4</v>
      </c>
      <c r="T35" s="86">
        <f t="shared" si="8"/>
        <v>4.1705483683776703E-4</v>
      </c>
      <c r="U35" s="49">
        <f t="shared" si="9"/>
        <v>6.8385909280294012E-4</v>
      </c>
      <c r="V35" s="86">
        <f>'calculated data'!AE35</f>
        <v>2.9828863505262435E-6</v>
      </c>
      <c r="W35" s="137">
        <f>'calculated data'!AF35</f>
        <v>2.7883590885353704E-4</v>
      </c>
      <c r="X35" s="86">
        <f t="shared" si="10"/>
        <v>7.1594365378085017E-6</v>
      </c>
      <c r="Y35" s="49">
        <f t="shared" si="11"/>
        <v>6.6925378956319756E-4</v>
      </c>
      <c r="Z35" s="86">
        <f>'calculated data'!AJ35</f>
        <v>5.4766579346142173E-2</v>
      </c>
      <c r="AA35" s="137">
        <f>'calculated data'!AK35</f>
        <v>5.4144322241857371E-3</v>
      </c>
      <c r="AB35" s="86">
        <f t="shared" si="12"/>
        <v>1.3476089515671207E-2</v>
      </c>
      <c r="AC35" s="49">
        <f t="shared" si="13"/>
        <v>1.3322976339518035E-3</v>
      </c>
      <c r="AD35" s="86">
        <f>'calculated data'!AO35</f>
        <v>6.3895440294818953E-4</v>
      </c>
      <c r="AE35" s="137">
        <f>'calculated data'!AP35</f>
        <v>5.4158527760209986E-4</v>
      </c>
      <c r="AF35" s="86">
        <f t="shared" si="14"/>
        <v>1.5628992792117253E-3</v>
      </c>
      <c r="AG35" s="49">
        <f t="shared" si="15"/>
        <v>1.324731839658935E-3</v>
      </c>
    </row>
    <row r="36" spans="1:39" x14ac:dyDescent="0.25">
      <c r="A36" s="13" t="s">
        <v>107</v>
      </c>
      <c r="B36" s="86">
        <f>'calculated data'!F36</f>
        <v>0.12846344419591213</v>
      </c>
      <c r="C36" s="137">
        <f>'calculated data'!G36</f>
        <v>2.7271041763391509E-2</v>
      </c>
      <c r="D36" s="86">
        <f t="shared" si="0"/>
        <v>3.0303585560961983E-2</v>
      </c>
      <c r="E36" s="49">
        <f t="shared" si="1"/>
        <v>6.4330552854490672E-3</v>
      </c>
      <c r="F36" s="86">
        <f>'calculated data'!K36</f>
        <v>4.5157263945095358E-4</v>
      </c>
      <c r="G36" s="137">
        <f>'calculated data'!L36</f>
        <v>1.1971394116001653E-3</v>
      </c>
      <c r="H36" s="86">
        <f t="shared" si="2"/>
        <v>1.104777280528112E-3</v>
      </c>
      <c r="I36" s="49">
        <f t="shared" si="3"/>
        <v>2.9288143946223999E-3</v>
      </c>
      <c r="J36" s="86">
        <f>'calculated data'!P36</f>
        <v>9.5285000292440913E-2</v>
      </c>
      <c r="K36" s="137">
        <f>'calculated data'!Q36</f>
        <v>1.0117731817967329E-2</v>
      </c>
      <c r="L36" s="86">
        <f t="shared" si="4"/>
        <v>0.23639249755975816</v>
      </c>
      <c r="M36" s="49">
        <f t="shared" si="5"/>
        <v>2.5101355298023327E-2</v>
      </c>
      <c r="N36" s="86">
        <f>'calculated data'!U36</f>
        <v>0.46424709581323359</v>
      </c>
      <c r="O36" s="137">
        <f>'calculated data'!V36</f>
        <v>1.6863898068938461E-2</v>
      </c>
      <c r="P36" s="86">
        <f t="shared" si="6"/>
        <v>0.10969829979345261</v>
      </c>
      <c r="Q36" s="49">
        <f t="shared" si="7"/>
        <v>3.9848236515283965E-3</v>
      </c>
      <c r="R36" s="86">
        <f>'calculated data'!Z36</f>
        <v>5.4453878461197165E-4</v>
      </c>
      <c r="S36" s="137">
        <f>'calculated data'!AA36</f>
        <v>5.0523792091312848E-4</v>
      </c>
      <c r="T36" s="86">
        <f t="shared" si="8"/>
        <v>1.3765137043932122E-3</v>
      </c>
      <c r="U36" s="49">
        <f t="shared" si="9"/>
        <v>1.277167113788761E-3</v>
      </c>
      <c r="V36" s="86">
        <f>'calculated data'!AE36</f>
        <v>1.1940747946840919E-4</v>
      </c>
      <c r="W36" s="137">
        <f>'calculated data'!AF36</f>
        <v>3.2181971437002986E-4</v>
      </c>
      <c r="X36" s="86">
        <f t="shared" si="10"/>
        <v>2.865983382983823E-4</v>
      </c>
      <c r="Y36" s="49">
        <f t="shared" si="11"/>
        <v>7.724222743814049E-4</v>
      </c>
      <c r="Z36" s="86">
        <f>'calculated data'!AJ36</f>
        <v>2.2047914351667811E-2</v>
      </c>
      <c r="AA36" s="137">
        <f>'calculated data'!AK36</f>
        <v>2.6880961267784853E-3</v>
      </c>
      <c r="AB36" s="86">
        <f t="shared" si="12"/>
        <v>5.4252003865174177E-3</v>
      </c>
      <c r="AC36" s="49">
        <f t="shared" si="13"/>
        <v>6.6144404076193307E-4</v>
      </c>
      <c r="AD36" s="86">
        <f>'calculated data'!AO36</f>
        <v>5.3673869418277825E-4</v>
      </c>
      <c r="AE36" s="137">
        <f>'calculated data'!AP36</f>
        <v>2.6440638175015071E-4</v>
      </c>
      <c r="AF36" s="86">
        <f t="shared" si="14"/>
        <v>1.3128769664825792E-3</v>
      </c>
      <c r="AG36" s="49">
        <f t="shared" si="15"/>
        <v>6.4674496955870837E-4</v>
      </c>
    </row>
    <row r="37" spans="1:39" x14ac:dyDescent="0.25">
      <c r="A37" s="13" t="s">
        <v>58</v>
      </c>
      <c r="B37" s="86">
        <f>'calculated data'!F37</f>
        <v>0.4332423539259796</v>
      </c>
      <c r="C37" s="137">
        <f>'calculated data'!G37</f>
        <v>4.1207185007318563E-2</v>
      </c>
      <c r="D37" s="86">
        <f t="shared" si="0"/>
        <v>0.10219869802654935</v>
      </c>
      <c r="E37" s="49">
        <f t="shared" si="1"/>
        <v>9.7205956572151541E-3</v>
      </c>
      <c r="F37" s="86">
        <f>'calculated data'!K37</f>
        <v>4.7119946550137139E-4</v>
      </c>
      <c r="G37" s="137">
        <f>'calculated data'!L37</f>
        <v>7.6425589314024019E-4</v>
      </c>
      <c r="H37" s="86">
        <f t="shared" si="2"/>
        <v>1.1527945198713603E-3</v>
      </c>
      <c r="I37" s="49">
        <f t="shared" si="3"/>
        <v>1.8697602840662398E-3</v>
      </c>
      <c r="J37" s="86">
        <f>'calculated data'!P37</f>
        <v>9.2090577698187487E-2</v>
      </c>
      <c r="K37" s="137">
        <f>'calculated data'!Q37</f>
        <v>7.4376971354186026E-3</v>
      </c>
      <c r="L37" s="86">
        <f t="shared" si="4"/>
        <v>0.22846745654596501</v>
      </c>
      <c r="M37" s="49">
        <f t="shared" si="5"/>
        <v>1.8452534920282419E-2</v>
      </c>
      <c r="N37" s="86">
        <f>'calculated data'!U37</f>
        <v>0.39856417005661193</v>
      </c>
      <c r="O37" s="137">
        <f>'calculated data'!V37</f>
        <v>1.523880719584046E-2</v>
      </c>
      <c r="P37" s="86">
        <f t="shared" si="6"/>
        <v>9.4177889766246622E-2</v>
      </c>
      <c r="Q37" s="49">
        <f t="shared" si="7"/>
        <v>3.600825451951211E-3</v>
      </c>
      <c r="R37" s="86">
        <f>'calculated data'!Z37</f>
        <v>4.1921347501322102E-4</v>
      </c>
      <c r="S37" s="137">
        <f>'calculated data'!AA37</f>
        <v>3.8617568772379257E-4</v>
      </c>
      <c r="T37" s="86">
        <f t="shared" si="8"/>
        <v>1.059709812650347E-3</v>
      </c>
      <c r="U37" s="49">
        <f t="shared" si="9"/>
        <v>9.7619531150562459E-4</v>
      </c>
      <c r="V37" s="86">
        <f>'calculated data'!AE37</f>
        <v>-5.4777746776923889E-5</v>
      </c>
      <c r="W37" s="137">
        <f>'calculated data'!AF37</f>
        <v>-2.4893353628404236E-4</v>
      </c>
      <c r="X37" s="86">
        <f t="shared" si="10"/>
        <v>-1.3147594499010744E-4</v>
      </c>
      <c r="Y37" s="49">
        <f t="shared" si="11"/>
        <v>-5.9748299328650153E-4</v>
      </c>
      <c r="Z37" s="86">
        <f>'calculated data'!AJ37</f>
        <v>2.3361610547708436E-2</v>
      </c>
      <c r="AA37" s="137">
        <f>'calculated data'!AK37</f>
        <v>3.0255254944156198E-3</v>
      </c>
      <c r="AB37" s="86">
        <f t="shared" si="12"/>
        <v>5.7484538696745188E-3</v>
      </c>
      <c r="AC37" s="49">
        <f t="shared" si="13"/>
        <v>7.4447329708980843E-4</v>
      </c>
      <c r="AD37" s="86">
        <f>'calculated data'!AO37</f>
        <v>4.6866969506955249E-4</v>
      </c>
      <c r="AE37" s="137">
        <f>'calculated data'!AP37</f>
        <v>1.8006629930337109E-4</v>
      </c>
      <c r="AF37" s="86">
        <f t="shared" si="14"/>
        <v>1.1463784038936765E-3</v>
      </c>
      <c r="AG37" s="49">
        <f>AF37*SQRT(((AE37/AD37)^2)+((AE$40/AD$40)^2))</f>
        <v>4.4044690953087102E-4</v>
      </c>
    </row>
    <row r="38" spans="1:39" x14ac:dyDescent="0.25">
      <c r="A38" s="13" t="s">
        <v>143</v>
      </c>
      <c r="B38" s="86">
        <f>'calculated data'!F38</f>
        <v>9.1590930880618662E-2</v>
      </c>
      <c r="C38" s="137">
        <f>'calculated data'!G38</f>
        <v>1.7158578008872487E-2</v>
      </c>
      <c r="D38" s="86">
        <f t="shared" si="0"/>
        <v>2.1605629740988244E-2</v>
      </c>
      <c r="E38" s="49">
        <f t="shared" si="1"/>
        <v>4.047596027113496E-3</v>
      </c>
      <c r="F38" s="86">
        <f>'calculated data'!K38</f>
        <v>4.3691770067425483E-4</v>
      </c>
      <c r="G38" s="137">
        <f>'calculated data'!L38</f>
        <v>8.2343419761061619E-4</v>
      </c>
      <c r="H38" s="86">
        <f t="shared" si="2"/>
        <v>1.0689238164481969E-3</v>
      </c>
      <c r="I38" s="49">
        <f t="shared" si="3"/>
        <v>2.0145406197537813E-3</v>
      </c>
      <c r="J38" s="86">
        <f>'calculated data'!P38</f>
        <v>0.10030748232393963</v>
      </c>
      <c r="K38" s="137">
        <f>'calculated data'!Q38</f>
        <v>1.0303306197087156E-2</v>
      </c>
      <c r="L38" s="86">
        <f t="shared" si="4"/>
        <v>0.24885277008671516</v>
      </c>
      <c r="M38" s="49">
        <f t="shared" si="5"/>
        <v>2.5561771433300601E-2</v>
      </c>
      <c r="N38" s="86">
        <f>'calculated data'!U38</f>
        <v>0.34262069155139652</v>
      </c>
      <c r="O38" s="137">
        <f>'calculated data'!V38</f>
        <v>1.3505051292241011E-2</v>
      </c>
      <c r="P38" s="86">
        <f t="shared" si="6"/>
        <v>8.0958842125671671E-2</v>
      </c>
      <c r="Q38" s="49">
        <f t="shared" si="7"/>
        <v>3.1911506712673857E-3</v>
      </c>
      <c r="R38" s="86">
        <f>'calculated data'!Z38</f>
        <v>3.7193202064078368E-4</v>
      </c>
      <c r="S38" s="137">
        <f>'calculated data'!AA38</f>
        <v>3.4779406277818804E-4</v>
      </c>
      <c r="T38" s="86">
        <f t="shared" si="8"/>
        <v>9.4018927206354619E-4</v>
      </c>
      <c r="U38" s="49">
        <f t="shared" si="9"/>
        <v>8.7917220762362002E-4</v>
      </c>
      <c r="V38" s="86">
        <f>'calculated data'!AE38</f>
        <v>1.0419128829443236E-4</v>
      </c>
      <c r="W38" s="137">
        <f>'calculated data'!AF38</f>
        <v>2.7486431878263803E-4</v>
      </c>
      <c r="X38" s="86">
        <f t="shared" si="10"/>
        <v>2.5007688147585542E-4</v>
      </c>
      <c r="Y38" s="49">
        <f t="shared" si="11"/>
        <v>6.5972130646775996E-4</v>
      </c>
      <c r="Z38" s="86">
        <f>'calculated data'!AJ38</f>
        <v>2.9817647876779957E-2</v>
      </c>
      <c r="AA38" s="137">
        <f>'calculated data'!AK38</f>
        <v>3.6524360169760501E-3</v>
      </c>
      <c r="AB38" s="86">
        <f t="shared" si="12"/>
        <v>7.3370529387016626E-3</v>
      </c>
      <c r="AC38" s="49">
        <f t="shared" si="13"/>
        <v>8.9873349819820912E-4</v>
      </c>
      <c r="AD38" s="86">
        <f>'calculated data'!AO38</f>
        <v>5.8638397274220167E-4</v>
      </c>
      <c r="AE38" s="137">
        <f>'calculated data'!AP38</f>
        <v>3.2930239280486937E-4</v>
      </c>
      <c r="AF38" s="86">
        <f t="shared" si="14"/>
        <v>1.4343106239059866E-3</v>
      </c>
      <c r="AG38" s="49">
        <f t="shared" si="15"/>
        <v>8.054823197232617E-4</v>
      </c>
    </row>
    <row r="39" spans="1:39" x14ac:dyDescent="0.25">
      <c r="B39" s="14"/>
      <c r="C39" s="138"/>
      <c r="D39" s="14"/>
      <c r="E39" s="138"/>
      <c r="F39" s="14"/>
      <c r="G39" s="138"/>
      <c r="H39" s="14"/>
      <c r="I39" s="138"/>
      <c r="J39" s="14"/>
      <c r="K39" s="143"/>
      <c r="L39" s="14"/>
      <c r="M39" s="138"/>
      <c r="N39" s="14"/>
      <c r="O39" s="138"/>
      <c r="P39" s="14"/>
      <c r="Q39" s="138"/>
      <c r="R39" s="14"/>
      <c r="S39" s="138"/>
      <c r="T39" s="14"/>
      <c r="U39" s="138"/>
      <c r="V39" s="14"/>
      <c r="W39" s="138"/>
      <c r="X39" s="14"/>
      <c r="Y39" s="138"/>
      <c r="Z39" s="14"/>
      <c r="AA39" s="138"/>
      <c r="AB39" s="14"/>
      <c r="AC39" s="138"/>
      <c r="AD39" s="14"/>
      <c r="AM39" s="7"/>
    </row>
    <row r="40" spans="1:39" s="15" customFormat="1" x14ac:dyDescent="0.25">
      <c r="A40" s="15" t="s">
        <v>229</v>
      </c>
      <c r="B40" s="15">
        <v>423.92159811412785</v>
      </c>
      <c r="C40" s="15">
        <v>0.20245519156720909</v>
      </c>
      <c r="D40" s="15">
        <f>SUM(D3:D38)</f>
        <v>116.57707306066149</v>
      </c>
      <c r="F40" s="15">
        <v>40.874540725085353</v>
      </c>
      <c r="G40" s="15">
        <v>2.0244260016032693E-2</v>
      </c>
      <c r="H40" s="15">
        <f>SUM(H3:H38)</f>
        <v>111.19920967002858</v>
      </c>
      <c r="J40" s="15">
        <v>40.307962932856448</v>
      </c>
      <c r="K40" s="15">
        <v>2.0243801683660346E-2</v>
      </c>
      <c r="L40" s="15">
        <f>SUM(L3:L38)</f>
        <v>117.65143229547725</v>
      </c>
      <c r="N40" s="15">
        <v>423.20354708081118</v>
      </c>
      <c r="O40" s="15">
        <v>2.1808482771107647E-2</v>
      </c>
      <c r="P40" s="15">
        <f>SUM(P3:P38)</f>
        <v>100.22354274459127</v>
      </c>
      <c r="R40" s="15">
        <v>39.559270850268248</v>
      </c>
      <c r="S40" s="15">
        <v>2.0243205827085921E-2</v>
      </c>
      <c r="T40" s="15">
        <f>SUM(T3:T38)</f>
        <v>103.69256416829646</v>
      </c>
      <c r="V40" s="15">
        <v>41.663702649975619</v>
      </c>
      <c r="W40" s="15">
        <v>2.024490905087464E-2</v>
      </c>
      <c r="X40" s="15">
        <f>SUM(X3:X38)</f>
        <v>103.34520461042435</v>
      </c>
      <c r="Z40" s="15">
        <v>406.39815639733376</v>
      </c>
      <c r="AA40" s="15">
        <v>2.1812587119343953E-2</v>
      </c>
      <c r="AB40" s="15">
        <f>SUM(AB3:AB38)</f>
        <v>0.14643577018865506</v>
      </c>
      <c r="AD40" s="15">
        <v>40.882634693545768</v>
      </c>
      <c r="AE40" s="15">
        <v>2.1830886071131281E-3</v>
      </c>
      <c r="AF40" s="15">
        <f>SUM(AF3:AF38)</f>
        <v>108.74448364492059</v>
      </c>
      <c r="AJ40" s="146"/>
    </row>
    <row r="41" spans="1:39" x14ac:dyDescent="0.25">
      <c r="B41" s="14"/>
      <c r="C41" s="138"/>
      <c r="D41" s="14"/>
      <c r="E41" s="138"/>
      <c r="F41" s="14"/>
      <c r="G41" s="138"/>
      <c r="H41" s="14"/>
      <c r="I41" s="138"/>
      <c r="J41" s="14"/>
      <c r="K41" s="138"/>
      <c r="L41" s="14"/>
      <c r="M41" s="138"/>
      <c r="N41" s="145"/>
      <c r="O41" s="138"/>
      <c r="P41" s="14"/>
      <c r="Q41" s="138"/>
      <c r="R41" s="14"/>
      <c r="S41" s="138"/>
      <c r="T41" s="14"/>
      <c r="U41" s="138"/>
      <c r="V41" s="14"/>
      <c r="W41" s="138"/>
      <c r="X41" s="14"/>
      <c r="Y41" s="138"/>
      <c r="Z41" s="14"/>
      <c r="AA41" s="138"/>
      <c r="AB41" s="14"/>
      <c r="AC41" s="138"/>
      <c r="AD41" s="14"/>
      <c r="AF41" s="14"/>
    </row>
    <row r="42" spans="1:39" x14ac:dyDescent="0.25">
      <c r="B42" s="14"/>
      <c r="C42" s="138"/>
      <c r="D42" s="14"/>
      <c r="E42" s="138"/>
      <c r="F42" s="14"/>
      <c r="G42" s="138"/>
      <c r="H42" s="14"/>
      <c r="I42" s="138"/>
      <c r="J42" s="14"/>
      <c r="K42" s="138"/>
      <c r="L42" s="14"/>
      <c r="M42" s="138"/>
      <c r="N42" s="14"/>
      <c r="O42" s="138"/>
      <c r="P42" s="14"/>
      <c r="Q42" s="138"/>
      <c r="R42" s="14"/>
      <c r="S42" s="138"/>
      <c r="T42" s="14"/>
      <c r="U42" s="138"/>
      <c r="V42" s="14"/>
      <c r="W42" s="138"/>
      <c r="X42" s="14"/>
      <c r="Y42" s="138"/>
      <c r="Z42" s="14"/>
      <c r="AA42" s="138"/>
      <c r="AB42" s="14"/>
      <c r="AC42" s="138"/>
      <c r="AD42" s="14"/>
      <c r="AF42" s="14"/>
    </row>
    <row r="43" spans="1:39" x14ac:dyDescent="0.25">
      <c r="A43" s="14"/>
      <c r="B43" s="14"/>
      <c r="C43" s="138"/>
      <c r="D43" s="14"/>
      <c r="E43" s="138"/>
      <c r="F43" s="14"/>
      <c r="G43" s="138"/>
      <c r="H43" s="14"/>
      <c r="I43" s="138"/>
      <c r="J43" s="14"/>
      <c r="K43" s="138"/>
      <c r="L43" s="14"/>
      <c r="M43" s="138"/>
      <c r="N43" s="14"/>
      <c r="O43" s="138"/>
      <c r="P43" s="14"/>
      <c r="Q43" s="138"/>
      <c r="R43" s="14"/>
      <c r="S43" s="138"/>
      <c r="T43" s="14"/>
      <c r="U43" s="138"/>
      <c r="V43" s="14"/>
      <c r="W43" s="138"/>
      <c r="X43" s="14"/>
      <c r="Y43" s="138"/>
      <c r="Z43" s="14"/>
      <c r="AA43" s="138"/>
      <c r="AB43" s="14"/>
      <c r="AC43" s="138"/>
      <c r="AD43" s="14"/>
      <c r="AF43" s="14"/>
    </row>
    <row r="44" spans="1:39" x14ac:dyDescent="0.25">
      <c r="A44" s="14"/>
      <c r="B44" s="14"/>
      <c r="C44" s="138"/>
      <c r="D44" s="14"/>
      <c r="E44" s="138"/>
      <c r="F44" s="14"/>
      <c r="G44" s="138"/>
      <c r="H44" s="14"/>
      <c r="I44" s="138"/>
      <c r="J44" s="14"/>
      <c r="K44" s="138"/>
      <c r="L44" s="14"/>
      <c r="M44" s="138"/>
      <c r="N44" s="14"/>
      <c r="O44" s="138"/>
      <c r="P44" s="14"/>
      <c r="Q44" s="138"/>
      <c r="R44" s="14"/>
      <c r="S44" s="138"/>
      <c r="T44" s="14"/>
      <c r="U44" s="138"/>
      <c r="V44" s="14"/>
      <c r="W44" s="138"/>
      <c r="X44" s="14"/>
      <c r="Y44" s="138"/>
      <c r="Z44" s="14"/>
      <c r="AA44" s="138"/>
      <c r="AB44" s="14"/>
      <c r="AC44" s="138"/>
      <c r="AD44" s="14"/>
      <c r="AF44" s="14"/>
    </row>
    <row r="45" spans="1:39" x14ac:dyDescent="0.25">
      <c r="A45" s="14"/>
      <c r="B45" s="14"/>
      <c r="C45" s="138"/>
      <c r="D45" s="14"/>
      <c r="E45" s="138"/>
      <c r="F45" s="14"/>
      <c r="G45" s="138"/>
      <c r="H45" s="14"/>
      <c r="I45" s="138"/>
      <c r="J45" s="14"/>
      <c r="K45" s="138"/>
      <c r="L45" s="14"/>
      <c r="M45" s="138"/>
      <c r="N45" s="14"/>
      <c r="O45" s="138"/>
      <c r="P45" s="14"/>
      <c r="Q45" s="138"/>
      <c r="R45" s="14"/>
      <c r="S45" s="138"/>
      <c r="T45" s="14"/>
      <c r="U45" s="138"/>
      <c r="V45" s="14"/>
      <c r="W45" s="138"/>
      <c r="X45" s="14"/>
      <c r="Y45" s="138"/>
      <c r="Z45" s="14"/>
      <c r="AA45" s="138"/>
      <c r="AB45" s="14"/>
      <c r="AC45" s="138"/>
      <c r="AD45" s="14"/>
      <c r="AF45" s="14"/>
    </row>
    <row r="46" spans="1:39" x14ac:dyDescent="0.25">
      <c r="A46" s="14"/>
      <c r="B46" s="14"/>
      <c r="C46" s="138"/>
      <c r="D46" s="14"/>
      <c r="E46" s="138"/>
      <c r="F46" s="14"/>
      <c r="G46" s="138"/>
      <c r="H46" s="14"/>
      <c r="I46" s="138"/>
      <c r="J46" s="14"/>
      <c r="K46" s="138"/>
      <c r="L46" s="14"/>
      <c r="M46" s="138"/>
      <c r="N46" s="14"/>
      <c r="O46" s="138"/>
      <c r="P46" s="14"/>
      <c r="Q46" s="138"/>
      <c r="R46" s="14"/>
      <c r="S46" s="138"/>
      <c r="T46" s="14"/>
      <c r="U46" s="138"/>
      <c r="V46" s="14"/>
      <c r="W46" s="138"/>
      <c r="X46" s="14"/>
      <c r="Y46" s="138"/>
      <c r="Z46" s="14"/>
      <c r="AA46" s="138"/>
      <c r="AB46" s="14"/>
      <c r="AC46" s="138"/>
      <c r="AD46" s="14"/>
      <c r="AF46" s="14"/>
    </row>
    <row r="47" spans="1:39" x14ac:dyDescent="0.25">
      <c r="A47" s="14"/>
      <c r="B47" s="14"/>
      <c r="C47" s="138"/>
      <c r="D47" s="14"/>
      <c r="E47" s="138"/>
      <c r="F47" s="14"/>
      <c r="G47" s="138"/>
      <c r="H47" s="14"/>
      <c r="I47" s="138"/>
      <c r="J47" s="14"/>
      <c r="K47" s="138"/>
      <c r="L47" s="14"/>
      <c r="M47" s="138"/>
      <c r="N47" s="14"/>
      <c r="O47" s="138"/>
      <c r="P47" s="14"/>
      <c r="Q47" s="138"/>
      <c r="R47" s="14"/>
      <c r="S47" s="138"/>
      <c r="T47" s="14"/>
      <c r="U47" s="138"/>
      <c r="V47" s="14"/>
      <c r="W47" s="138"/>
      <c r="X47" s="14"/>
      <c r="Y47" s="138"/>
      <c r="Z47" s="14"/>
      <c r="AA47" s="138"/>
      <c r="AB47" s="14"/>
      <c r="AC47" s="138"/>
      <c r="AD47" s="14"/>
      <c r="AF47" s="14"/>
    </row>
    <row r="48" spans="1:39" x14ac:dyDescent="0.25">
      <c r="A48" s="14"/>
      <c r="B48" s="14"/>
      <c r="C48" s="138"/>
      <c r="D48" s="14"/>
      <c r="E48" s="138"/>
      <c r="F48" s="14"/>
      <c r="G48" s="138"/>
      <c r="H48" s="14"/>
      <c r="I48" s="138"/>
      <c r="J48" s="14"/>
      <c r="K48" s="138"/>
      <c r="L48" s="14"/>
      <c r="M48" s="138"/>
      <c r="N48" s="14"/>
      <c r="O48" s="138"/>
      <c r="P48" s="14"/>
      <c r="Q48" s="138"/>
      <c r="R48" s="14"/>
      <c r="S48" s="138"/>
      <c r="T48" s="14"/>
      <c r="U48" s="138"/>
      <c r="V48" s="14"/>
      <c r="W48" s="138"/>
      <c r="X48" s="14"/>
      <c r="Y48" s="138"/>
      <c r="Z48" s="14"/>
      <c r="AA48" s="138"/>
      <c r="AB48" s="14"/>
      <c r="AC48" s="138"/>
      <c r="AD48" s="14"/>
      <c r="AF48" s="14"/>
    </row>
    <row r="49" spans="1:32" x14ac:dyDescent="0.25">
      <c r="A49" s="14"/>
      <c r="B49" s="14"/>
      <c r="C49" s="138"/>
      <c r="D49" s="14"/>
      <c r="E49" s="138"/>
      <c r="F49" s="14"/>
      <c r="G49" s="138"/>
      <c r="H49" s="14"/>
      <c r="I49" s="138"/>
      <c r="J49" s="14"/>
      <c r="K49" s="138"/>
      <c r="L49" s="14"/>
      <c r="M49" s="138"/>
      <c r="N49" s="14"/>
      <c r="O49" s="138"/>
      <c r="P49" s="14"/>
      <c r="Q49" s="138"/>
      <c r="R49" s="14"/>
      <c r="S49" s="138"/>
      <c r="T49" s="14"/>
      <c r="U49" s="138"/>
      <c r="V49" s="14"/>
      <c r="W49" s="138"/>
      <c r="X49" s="14"/>
      <c r="Y49" s="138"/>
      <c r="Z49" s="14"/>
      <c r="AA49" s="138"/>
      <c r="AB49" s="14"/>
      <c r="AC49" s="138"/>
      <c r="AD49" s="14"/>
      <c r="AF49" s="14"/>
    </row>
    <row r="50" spans="1:32" x14ac:dyDescent="0.25">
      <c r="A50" s="14"/>
      <c r="B50" s="14"/>
      <c r="C50" s="138"/>
      <c r="D50" s="14"/>
      <c r="E50" s="138"/>
      <c r="F50" s="14"/>
      <c r="G50" s="138"/>
      <c r="H50" s="14"/>
      <c r="I50" s="138"/>
      <c r="J50" s="14"/>
      <c r="K50" s="138"/>
      <c r="L50" s="14"/>
      <c r="M50" s="138"/>
      <c r="N50" s="14"/>
      <c r="O50" s="138"/>
      <c r="P50" s="14"/>
      <c r="Q50" s="138"/>
      <c r="R50" s="14"/>
      <c r="S50" s="138"/>
      <c r="T50" s="14"/>
      <c r="U50" s="138"/>
      <c r="V50" s="14"/>
      <c r="W50" s="138"/>
      <c r="X50" s="14"/>
      <c r="Y50" s="138"/>
      <c r="Z50" s="14"/>
      <c r="AA50" s="138"/>
      <c r="AB50" s="14"/>
      <c r="AC50" s="138"/>
      <c r="AD50" s="14"/>
      <c r="AF50" s="14"/>
    </row>
    <row r="51" spans="1:32" x14ac:dyDescent="0.25">
      <c r="B51" s="14"/>
      <c r="C51" s="138"/>
      <c r="D51" s="14"/>
      <c r="E51" s="138"/>
      <c r="F51" s="14"/>
      <c r="G51" s="138"/>
      <c r="H51" s="14"/>
      <c r="I51" s="138"/>
      <c r="J51" s="14"/>
      <c r="K51" s="138"/>
      <c r="L51" s="14"/>
      <c r="M51" s="138"/>
      <c r="N51" s="14"/>
      <c r="O51" s="138"/>
      <c r="P51" s="14"/>
      <c r="Q51" s="138"/>
      <c r="R51" s="14"/>
      <c r="S51" s="138"/>
      <c r="T51" s="14"/>
      <c r="U51" s="138"/>
      <c r="V51" s="14"/>
      <c r="W51" s="138"/>
      <c r="X51" s="14"/>
      <c r="Y51" s="138"/>
      <c r="Z51" s="14"/>
      <c r="AA51" s="138"/>
      <c r="AB51" s="14"/>
      <c r="AC51" s="138"/>
      <c r="AD51" s="14"/>
      <c r="AF51" s="14"/>
    </row>
    <row r="52" spans="1:32" x14ac:dyDescent="0.25">
      <c r="B52" s="14"/>
      <c r="C52" s="138"/>
      <c r="D52" s="14"/>
      <c r="E52" s="138"/>
      <c r="F52" s="14"/>
      <c r="G52" s="138"/>
      <c r="H52" s="14"/>
      <c r="I52" s="138"/>
      <c r="J52" s="14"/>
      <c r="K52" s="138"/>
      <c r="L52" s="14"/>
      <c r="M52" s="138"/>
      <c r="N52" s="14"/>
      <c r="O52" s="138"/>
      <c r="P52" s="14"/>
      <c r="Q52" s="138"/>
      <c r="R52" s="14"/>
      <c r="S52" s="138"/>
      <c r="T52" s="14"/>
      <c r="U52" s="138"/>
      <c r="V52" s="14"/>
      <c r="W52" s="138"/>
      <c r="X52" s="14"/>
      <c r="Y52" s="138"/>
      <c r="Z52" s="14"/>
      <c r="AA52" s="138"/>
      <c r="AB52" s="14"/>
      <c r="AC52" s="138"/>
      <c r="AD52" s="14"/>
      <c r="AF52" s="14"/>
    </row>
    <row r="53" spans="1:32" x14ac:dyDescent="0.25">
      <c r="B53" s="14"/>
      <c r="C53" s="138"/>
      <c r="D53" s="14"/>
      <c r="E53" s="138"/>
      <c r="F53" s="14"/>
      <c r="G53" s="138"/>
      <c r="H53" s="14"/>
      <c r="I53" s="138"/>
      <c r="J53" s="14"/>
      <c r="K53" s="138"/>
      <c r="L53" s="14"/>
      <c r="M53" s="138"/>
      <c r="N53" s="14"/>
      <c r="O53" s="138"/>
      <c r="P53" s="14"/>
      <c r="Q53" s="138"/>
      <c r="R53" s="14"/>
      <c r="S53" s="138"/>
      <c r="T53" s="14"/>
      <c r="U53" s="138"/>
      <c r="V53" s="14"/>
      <c r="W53" s="138"/>
      <c r="X53" s="14"/>
      <c r="Y53" s="138"/>
      <c r="Z53" s="14"/>
      <c r="AA53" s="138"/>
      <c r="AB53" s="14"/>
      <c r="AC53" s="138"/>
      <c r="AD53" s="14"/>
      <c r="AF53" s="14"/>
    </row>
    <row r="54" spans="1:32" x14ac:dyDescent="0.25">
      <c r="B54" s="14"/>
      <c r="C54" s="138"/>
      <c r="D54" s="14"/>
      <c r="E54" s="138"/>
      <c r="F54" s="14"/>
      <c r="G54" s="138"/>
      <c r="H54" s="14"/>
      <c r="I54" s="138"/>
      <c r="J54" s="14"/>
      <c r="K54" s="138"/>
      <c r="L54" s="14"/>
      <c r="M54" s="138"/>
      <c r="N54" s="14"/>
      <c r="O54" s="138"/>
      <c r="P54" s="14"/>
      <c r="Q54" s="138"/>
      <c r="R54" s="14"/>
      <c r="S54" s="138"/>
      <c r="T54" s="14"/>
      <c r="U54" s="138"/>
      <c r="V54" s="14"/>
      <c r="W54" s="138"/>
      <c r="X54" s="14"/>
      <c r="Y54" s="138"/>
      <c r="Z54" s="14"/>
      <c r="AA54" s="138"/>
      <c r="AB54" s="14"/>
      <c r="AC54" s="138"/>
      <c r="AD54" s="14"/>
      <c r="AF54" s="14"/>
    </row>
    <row r="55" spans="1:32" x14ac:dyDescent="0.25">
      <c r="B55" s="14"/>
      <c r="C55" s="138"/>
      <c r="D55" s="14"/>
      <c r="E55" s="138"/>
      <c r="F55" s="14"/>
      <c r="G55" s="138"/>
      <c r="H55" s="14"/>
      <c r="I55" s="138"/>
      <c r="J55" s="14"/>
      <c r="K55" s="138"/>
      <c r="L55" s="14"/>
      <c r="M55" s="138"/>
      <c r="N55" s="14"/>
      <c r="O55" s="138"/>
      <c r="P55" s="14"/>
      <c r="Q55" s="138"/>
      <c r="R55" s="14"/>
      <c r="S55" s="138"/>
      <c r="T55" s="14"/>
      <c r="U55" s="138"/>
      <c r="V55" s="14"/>
      <c r="W55" s="138"/>
      <c r="X55" s="14"/>
      <c r="Y55" s="138"/>
      <c r="Z55" s="14"/>
      <c r="AA55" s="138"/>
      <c r="AB55" s="14"/>
      <c r="AC55" s="138"/>
      <c r="AD55" s="14"/>
      <c r="AF55" s="14"/>
    </row>
    <row r="56" spans="1:32" x14ac:dyDescent="0.25">
      <c r="B56" s="14"/>
      <c r="C56" s="138"/>
      <c r="D56" s="14"/>
      <c r="E56" s="138"/>
      <c r="F56" s="14"/>
      <c r="G56" s="138"/>
      <c r="H56" s="14"/>
      <c r="I56" s="138"/>
      <c r="J56" s="14"/>
      <c r="K56" s="138"/>
      <c r="L56" s="14"/>
      <c r="M56" s="138"/>
      <c r="N56" s="14"/>
      <c r="O56" s="138"/>
      <c r="P56" s="14"/>
      <c r="Q56" s="138"/>
      <c r="R56" s="14"/>
      <c r="S56" s="138"/>
      <c r="T56" s="14"/>
      <c r="U56" s="138"/>
      <c r="V56" s="14"/>
      <c r="W56" s="138"/>
      <c r="X56" s="14"/>
      <c r="Y56" s="138"/>
      <c r="Z56" s="14"/>
      <c r="AA56" s="138"/>
      <c r="AB56" s="14"/>
      <c r="AC56" s="138"/>
      <c r="AD56" s="14"/>
      <c r="AF56" s="14"/>
    </row>
    <row r="57" spans="1:32" x14ac:dyDescent="0.25">
      <c r="B57" s="14"/>
      <c r="C57" s="138"/>
      <c r="D57" s="14"/>
      <c r="E57" s="138"/>
      <c r="F57" s="14"/>
      <c r="G57" s="138"/>
      <c r="H57" s="14"/>
      <c r="I57" s="138"/>
      <c r="J57" s="14"/>
      <c r="K57" s="138"/>
      <c r="L57" s="14"/>
      <c r="M57" s="138"/>
      <c r="N57" s="14"/>
      <c r="O57" s="138"/>
      <c r="P57" s="14"/>
      <c r="Q57" s="138"/>
      <c r="R57" s="14"/>
      <c r="S57" s="138"/>
      <c r="T57" s="14"/>
      <c r="U57" s="138"/>
      <c r="V57" s="14"/>
      <c r="W57" s="138"/>
      <c r="X57" s="14"/>
      <c r="Y57" s="138"/>
      <c r="Z57" s="14"/>
      <c r="AA57" s="138"/>
      <c r="AB57" s="14"/>
      <c r="AC57" s="138"/>
      <c r="AD57" s="14"/>
      <c r="AF57" s="14"/>
    </row>
    <row r="58" spans="1:32" x14ac:dyDescent="0.25">
      <c r="B58" s="14"/>
      <c r="C58" s="138"/>
      <c r="D58" s="14"/>
      <c r="E58" s="138"/>
      <c r="F58" s="14"/>
      <c r="G58" s="138"/>
      <c r="H58" s="14"/>
      <c r="I58" s="138"/>
      <c r="J58" s="14"/>
      <c r="K58" s="138"/>
      <c r="L58" s="14"/>
      <c r="M58" s="138"/>
      <c r="N58" s="14"/>
      <c r="O58" s="138"/>
      <c r="P58" s="14"/>
      <c r="Q58" s="138"/>
      <c r="R58" s="14"/>
      <c r="S58" s="138"/>
      <c r="T58" s="14"/>
      <c r="U58" s="138"/>
      <c r="V58" s="14"/>
      <c r="W58" s="138"/>
      <c r="X58" s="14"/>
      <c r="Y58" s="138"/>
      <c r="Z58" s="14"/>
      <c r="AA58" s="138"/>
      <c r="AB58" s="14"/>
      <c r="AC58" s="138"/>
      <c r="AD58" s="14"/>
      <c r="AF58" s="14"/>
    </row>
    <row r="59" spans="1:32" x14ac:dyDescent="0.25">
      <c r="B59" s="14"/>
      <c r="C59" s="138"/>
      <c r="D59" s="14"/>
      <c r="E59" s="138"/>
      <c r="F59" s="14"/>
      <c r="G59" s="138"/>
      <c r="H59" s="14"/>
      <c r="I59" s="138"/>
      <c r="J59" s="14"/>
      <c r="K59" s="138"/>
      <c r="L59" s="14"/>
      <c r="M59" s="138"/>
      <c r="N59" s="14"/>
      <c r="O59" s="138"/>
      <c r="P59" s="14"/>
      <c r="Q59" s="138"/>
      <c r="R59" s="14"/>
      <c r="S59" s="138"/>
      <c r="T59" s="14"/>
      <c r="U59" s="138"/>
      <c r="V59" s="14"/>
      <c r="W59" s="138"/>
      <c r="X59" s="14"/>
      <c r="Y59" s="138"/>
      <c r="Z59" s="14"/>
      <c r="AA59" s="138"/>
      <c r="AB59" s="14"/>
      <c r="AC59" s="138"/>
      <c r="AD59" s="14"/>
      <c r="AF59" s="14"/>
    </row>
    <row r="60" spans="1:32" x14ac:dyDescent="0.25">
      <c r="B60" s="14"/>
      <c r="C60" s="138"/>
      <c r="D60" s="14"/>
      <c r="E60" s="138"/>
      <c r="F60" s="14"/>
      <c r="G60" s="138"/>
      <c r="H60" s="14"/>
      <c r="I60" s="138"/>
      <c r="J60" s="14"/>
      <c r="K60" s="138"/>
      <c r="L60" s="14"/>
      <c r="M60" s="138"/>
      <c r="N60" s="14"/>
      <c r="O60" s="138"/>
      <c r="P60" s="14"/>
      <c r="Q60" s="138"/>
      <c r="R60" s="14"/>
      <c r="S60" s="138"/>
      <c r="T60" s="14"/>
      <c r="U60" s="138"/>
      <c r="V60" s="14"/>
      <c r="W60" s="138"/>
      <c r="X60" s="14"/>
      <c r="Y60" s="138"/>
      <c r="Z60" s="14"/>
      <c r="AA60" s="138"/>
      <c r="AB60" s="14"/>
      <c r="AC60" s="138"/>
      <c r="AD60" s="14"/>
      <c r="AF60" s="14"/>
    </row>
    <row r="61" spans="1:32" x14ac:dyDescent="0.25">
      <c r="B61" s="14"/>
      <c r="C61" s="138"/>
      <c r="D61" s="14"/>
      <c r="E61" s="138"/>
      <c r="F61" s="14"/>
      <c r="G61" s="138"/>
      <c r="H61" s="14"/>
      <c r="I61" s="138"/>
      <c r="J61" s="14"/>
      <c r="K61" s="138"/>
      <c r="L61" s="14"/>
      <c r="M61" s="138"/>
      <c r="N61" s="14"/>
      <c r="O61" s="138"/>
      <c r="P61" s="14"/>
      <c r="Q61" s="138"/>
      <c r="R61" s="14"/>
      <c r="S61" s="138"/>
      <c r="T61" s="14"/>
      <c r="U61" s="138"/>
      <c r="V61" s="14"/>
      <c r="W61" s="138"/>
      <c r="X61" s="14"/>
      <c r="Y61" s="138"/>
      <c r="Z61" s="14"/>
      <c r="AA61" s="138"/>
      <c r="AB61" s="14"/>
      <c r="AC61" s="138"/>
      <c r="AD61" s="14"/>
      <c r="AF61" s="14"/>
    </row>
    <row r="62" spans="1:32" x14ac:dyDescent="0.25">
      <c r="B62" s="14"/>
      <c r="C62" s="138"/>
      <c r="D62" s="14"/>
      <c r="E62" s="138"/>
      <c r="F62" s="14"/>
      <c r="G62" s="138"/>
      <c r="H62" s="14"/>
      <c r="I62" s="138"/>
      <c r="J62" s="14"/>
      <c r="K62" s="138"/>
      <c r="L62" s="14"/>
      <c r="M62" s="138"/>
      <c r="N62" s="14"/>
      <c r="O62" s="138"/>
      <c r="P62" s="14"/>
      <c r="Q62" s="138"/>
      <c r="R62" s="14"/>
      <c r="S62" s="138"/>
      <c r="T62" s="14"/>
      <c r="U62" s="138"/>
      <c r="V62" s="14"/>
      <c r="W62" s="138"/>
      <c r="X62" s="14"/>
      <c r="Y62" s="138"/>
      <c r="Z62" s="14"/>
      <c r="AA62" s="138"/>
      <c r="AB62" s="14"/>
      <c r="AC62" s="138"/>
      <c r="AD62" s="14"/>
      <c r="AF62" s="14"/>
    </row>
    <row r="63" spans="1:32" x14ac:dyDescent="0.25">
      <c r="B63" s="14"/>
      <c r="C63" s="138"/>
      <c r="D63" s="14"/>
      <c r="E63" s="138"/>
      <c r="F63" s="14"/>
      <c r="G63" s="138"/>
      <c r="H63" s="14"/>
      <c r="I63" s="138"/>
      <c r="J63" s="14"/>
      <c r="K63" s="138"/>
      <c r="L63" s="14"/>
      <c r="M63" s="138"/>
      <c r="N63" s="14"/>
      <c r="O63" s="138"/>
      <c r="P63" s="14"/>
      <c r="Q63" s="138"/>
      <c r="R63" s="14"/>
      <c r="S63" s="138"/>
      <c r="T63" s="14"/>
      <c r="U63" s="138"/>
      <c r="V63" s="14"/>
      <c r="W63" s="138"/>
      <c r="X63" s="14"/>
      <c r="Y63" s="138"/>
      <c r="Z63" s="14"/>
      <c r="AA63" s="138"/>
      <c r="AB63" s="14"/>
      <c r="AC63" s="138"/>
      <c r="AD63" s="14"/>
      <c r="AF63" s="14"/>
    </row>
    <row r="64" spans="1:32" x14ac:dyDescent="0.25">
      <c r="B64" s="14"/>
      <c r="C64" s="138"/>
      <c r="D64" s="14"/>
      <c r="E64" s="138"/>
      <c r="F64" s="14"/>
      <c r="G64" s="138"/>
      <c r="H64" s="14"/>
      <c r="I64" s="138"/>
      <c r="J64" s="14"/>
      <c r="K64" s="138"/>
      <c r="L64" s="14"/>
      <c r="M64" s="138"/>
      <c r="N64" s="14"/>
      <c r="O64" s="138"/>
      <c r="P64" s="14"/>
      <c r="Q64" s="138"/>
      <c r="R64" s="14"/>
      <c r="S64" s="138"/>
      <c r="T64" s="14"/>
      <c r="U64" s="138"/>
      <c r="V64" s="14"/>
      <c r="W64" s="138"/>
      <c r="X64" s="14"/>
      <c r="Y64" s="138"/>
      <c r="Z64" s="14"/>
      <c r="AA64" s="138"/>
      <c r="AB64" s="14"/>
      <c r="AC64" s="138"/>
      <c r="AD64" s="14"/>
      <c r="AF64" s="14"/>
    </row>
    <row r="65" spans="2:32" x14ac:dyDescent="0.25">
      <c r="B65" s="14"/>
      <c r="C65" s="138"/>
      <c r="D65" s="14"/>
      <c r="E65" s="138"/>
      <c r="F65" s="14"/>
      <c r="G65" s="138"/>
      <c r="H65" s="14"/>
      <c r="I65" s="138"/>
      <c r="J65" s="14"/>
      <c r="K65" s="138"/>
      <c r="L65" s="14"/>
      <c r="M65" s="138"/>
      <c r="N65" s="14"/>
      <c r="O65" s="138"/>
      <c r="P65" s="14"/>
      <c r="Q65" s="138"/>
      <c r="R65" s="14"/>
      <c r="S65" s="138"/>
      <c r="T65" s="14"/>
      <c r="U65" s="138"/>
      <c r="V65" s="14"/>
      <c r="W65" s="138"/>
      <c r="X65" s="14"/>
      <c r="Y65" s="138"/>
      <c r="Z65" s="14"/>
      <c r="AA65" s="138"/>
      <c r="AB65" s="14"/>
      <c r="AC65" s="138"/>
      <c r="AD65" s="14"/>
      <c r="AF65" s="14"/>
    </row>
    <row r="66" spans="2:32" x14ac:dyDescent="0.25">
      <c r="B66" s="14"/>
      <c r="C66" s="138"/>
      <c r="D66" s="14"/>
      <c r="E66" s="138"/>
      <c r="F66" s="14"/>
      <c r="G66" s="138"/>
      <c r="H66" s="14"/>
      <c r="I66" s="138"/>
      <c r="J66" s="14"/>
      <c r="K66" s="138"/>
      <c r="L66" s="14"/>
      <c r="M66" s="138"/>
      <c r="N66" s="14"/>
      <c r="O66" s="138"/>
      <c r="P66" s="14"/>
      <c r="Q66" s="138"/>
      <c r="R66" s="14"/>
      <c r="S66" s="138"/>
      <c r="T66" s="14"/>
      <c r="U66" s="138"/>
      <c r="V66" s="14"/>
      <c r="W66" s="138"/>
      <c r="X66" s="14"/>
      <c r="Y66" s="138"/>
      <c r="Z66" s="14"/>
      <c r="AA66" s="138"/>
      <c r="AB66" s="14"/>
      <c r="AC66" s="138"/>
      <c r="AD66" s="14"/>
      <c r="AF66" s="14"/>
    </row>
    <row r="67" spans="2:32" x14ac:dyDescent="0.25">
      <c r="B67" s="14"/>
      <c r="C67" s="138"/>
      <c r="D67" s="14"/>
      <c r="E67" s="138"/>
      <c r="F67" s="14"/>
      <c r="G67" s="138"/>
      <c r="H67" s="14"/>
      <c r="I67" s="138"/>
      <c r="J67" s="14"/>
      <c r="K67" s="138"/>
      <c r="L67" s="14"/>
      <c r="M67" s="138"/>
      <c r="N67" s="14"/>
      <c r="O67" s="138"/>
      <c r="P67" s="14"/>
      <c r="Q67" s="138"/>
      <c r="R67" s="14"/>
      <c r="S67" s="138"/>
      <c r="T67" s="14"/>
      <c r="U67" s="138"/>
      <c r="V67" s="14"/>
      <c r="W67" s="138"/>
      <c r="X67" s="14"/>
      <c r="Y67" s="138"/>
      <c r="Z67" s="14"/>
      <c r="AA67" s="138"/>
      <c r="AB67" s="14"/>
      <c r="AC67" s="138"/>
      <c r="AD67" s="14"/>
      <c r="AF67" s="14"/>
    </row>
    <row r="68" spans="2:32" x14ac:dyDescent="0.25">
      <c r="B68" s="14"/>
      <c r="C68" s="138"/>
      <c r="D68" s="14"/>
      <c r="E68" s="138"/>
      <c r="F68" s="14"/>
      <c r="G68" s="138"/>
      <c r="H68" s="14"/>
      <c r="I68" s="138"/>
      <c r="J68" s="14"/>
      <c r="K68" s="138"/>
      <c r="L68" s="14"/>
      <c r="M68" s="138"/>
      <c r="N68" s="14"/>
      <c r="O68" s="138"/>
      <c r="P68" s="14"/>
      <c r="Q68" s="138"/>
      <c r="R68" s="14"/>
      <c r="S68" s="138"/>
      <c r="T68" s="14"/>
      <c r="U68" s="138"/>
      <c r="V68" s="14"/>
      <c r="W68" s="138"/>
      <c r="X68" s="14"/>
      <c r="Y68" s="138"/>
      <c r="Z68" s="14"/>
      <c r="AA68" s="138"/>
      <c r="AB68" s="14"/>
      <c r="AC68" s="138"/>
      <c r="AD68" s="14"/>
      <c r="AF68" s="14"/>
    </row>
    <row r="69" spans="2:32" x14ac:dyDescent="0.25">
      <c r="B69" s="14"/>
      <c r="C69" s="138"/>
      <c r="D69" s="14"/>
      <c r="E69" s="138"/>
      <c r="F69" s="14"/>
      <c r="G69" s="138"/>
      <c r="H69" s="14"/>
      <c r="I69" s="138"/>
      <c r="J69" s="14"/>
      <c r="K69" s="138"/>
      <c r="L69" s="14"/>
      <c r="M69" s="138"/>
      <c r="N69" s="14"/>
      <c r="O69" s="138"/>
      <c r="P69" s="14"/>
      <c r="Q69" s="138"/>
      <c r="R69" s="14"/>
      <c r="S69" s="138"/>
      <c r="T69" s="14"/>
      <c r="U69" s="138"/>
      <c r="V69" s="14"/>
      <c r="W69" s="138"/>
      <c r="X69" s="14"/>
      <c r="Y69" s="138"/>
      <c r="Z69" s="14"/>
      <c r="AA69" s="138"/>
      <c r="AB69" s="14"/>
      <c r="AC69" s="138"/>
      <c r="AD69" s="14"/>
      <c r="AF69" s="14"/>
    </row>
    <row r="70" spans="2:32" x14ac:dyDescent="0.25">
      <c r="B70" s="14"/>
      <c r="C70" s="138"/>
      <c r="D70" s="14"/>
      <c r="E70" s="138"/>
      <c r="F70" s="14"/>
      <c r="G70" s="138"/>
      <c r="H70" s="14"/>
      <c r="I70" s="138"/>
      <c r="J70" s="14"/>
      <c r="K70" s="138"/>
      <c r="L70" s="14"/>
      <c r="M70" s="138"/>
      <c r="N70" s="14"/>
      <c r="O70" s="138"/>
      <c r="P70" s="14"/>
      <c r="Q70" s="138"/>
      <c r="R70" s="14"/>
      <c r="S70" s="138"/>
      <c r="T70" s="14"/>
      <c r="U70" s="138"/>
      <c r="V70" s="14"/>
      <c r="W70" s="138"/>
      <c r="X70" s="14"/>
      <c r="Y70" s="138"/>
      <c r="Z70" s="14"/>
      <c r="AA70" s="138"/>
      <c r="AB70" s="14"/>
      <c r="AC70" s="138"/>
      <c r="AD70" s="14"/>
      <c r="AF70" s="14"/>
    </row>
    <row r="71" spans="2:32" x14ac:dyDescent="0.25">
      <c r="B71" s="14"/>
      <c r="C71" s="138"/>
      <c r="D71" s="14"/>
      <c r="E71" s="138"/>
      <c r="F71" s="14"/>
      <c r="G71" s="138"/>
      <c r="H71" s="14"/>
      <c r="I71" s="138"/>
      <c r="J71" s="14"/>
      <c r="K71" s="138"/>
      <c r="L71" s="14"/>
      <c r="M71" s="138"/>
      <c r="N71" s="14"/>
      <c r="O71" s="138"/>
      <c r="P71" s="14"/>
      <c r="Q71" s="138"/>
      <c r="R71" s="14"/>
      <c r="S71" s="138"/>
      <c r="T71" s="14"/>
      <c r="U71" s="138"/>
      <c r="V71" s="14"/>
      <c r="W71" s="138"/>
      <c r="X71" s="14"/>
      <c r="Y71" s="138"/>
      <c r="Z71" s="14"/>
      <c r="AA71" s="138"/>
      <c r="AB71" s="14"/>
      <c r="AC71" s="138"/>
      <c r="AD71" s="14"/>
      <c r="AF71" s="14"/>
    </row>
    <row r="72" spans="2:32" x14ac:dyDescent="0.25">
      <c r="B72" s="14"/>
      <c r="C72" s="138"/>
      <c r="D72" s="14"/>
      <c r="E72" s="138"/>
      <c r="F72" s="14"/>
      <c r="G72" s="138"/>
      <c r="H72" s="14"/>
      <c r="I72" s="138"/>
      <c r="J72" s="14"/>
      <c r="K72" s="138"/>
      <c r="L72" s="14"/>
      <c r="M72" s="138"/>
      <c r="N72" s="14"/>
      <c r="O72" s="138"/>
      <c r="P72" s="14"/>
      <c r="Q72" s="138"/>
      <c r="R72" s="14"/>
      <c r="S72" s="138"/>
      <c r="T72" s="14"/>
      <c r="U72" s="138"/>
      <c r="V72" s="14"/>
      <c r="W72" s="138"/>
      <c r="X72" s="14"/>
      <c r="Y72" s="138"/>
      <c r="Z72" s="14"/>
      <c r="AA72" s="138"/>
      <c r="AB72" s="14"/>
      <c r="AC72" s="138"/>
      <c r="AD72" s="14"/>
      <c r="AF72" s="14"/>
    </row>
    <row r="73" spans="2:32" x14ac:dyDescent="0.25">
      <c r="B73" s="14"/>
      <c r="C73" s="138"/>
      <c r="D73" s="14"/>
      <c r="E73" s="138"/>
      <c r="F73" s="14"/>
      <c r="G73" s="138"/>
      <c r="H73" s="14"/>
      <c r="I73" s="138"/>
      <c r="J73" s="14"/>
      <c r="K73" s="138"/>
      <c r="L73" s="14"/>
      <c r="M73" s="138"/>
      <c r="N73" s="14"/>
      <c r="O73" s="138"/>
      <c r="P73" s="14"/>
      <c r="Q73" s="138"/>
      <c r="R73" s="14"/>
      <c r="S73" s="138"/>
      <c r="T73" s="14"/>
      <c r="U73" s="138"/>
      <c r="V73" s="14"/>
      <c r="W73" s="138"/>
      <c r="X73" s="14"/>
      <c r="Y73" s="138"/>
      <c r="Z73" s="14"/>
      <c r="AA73" s="138"/>
      <c r="AB73" s="14"/>
      <c r="AC73" s="138"/>
      <c r="AD73" s="14"/>
      <c r="AF73" s="14"/>
    </row>
    <row r="74" spans="2:32" x14ac:dyDescent="0.25">
      <c r="B74" s="14"/>
      <c r="C74" s="138"/>
      <c r="D74" s="14"/>
      <c r="E74" s="138"/>
      <c r="F74" s="14"/>
      <c r="G74" s="138"/>
      <c r="H74" s="14"/>
      <c r="I74" s="138"/>
      <c r="J74" s="14"/>
      <c r="K74" s="138"/>
      <c r="L74" s="14"/>
      <c r="M74" s="138"/>
      <c r="N74" s="14"/>
      <c r="O74" s="138"/>
      <c r="P74" s="14"/>
      <c r="Q74" s="138"/>
      <c r="R74" s="14"/>
      <c r="S74" s="138"/>
      <c r="T74" s="14"/>
      <c r="U74" s="138"/>
      <c r="V74" s="14"/>
      <c r="W74" s="138"/>
      <c r="X74" s="14"/>
      <c r="Y74" s="138"/>
      <c r="Z74" s="14"/>
      <c r="AA74" s="138"/>
      <c r="AB74" s="14"/>
      <c r="AC74" s="138"/>
      <c r="AD74" s="14"/>
      <c r="AF74" s="14"/>
    </row>
    <row r="75" spans="2:32" x14ac:dyDescent="0.25">
      <c r="B75" s="14"/>
      <c r="C75" s="138"/>
      <c r="D75" s="14"/>
      <c r="E75" s="138"/>
      <c r="F75" s="14"/>
      <c r="G75" s="138"/>
      <c r="H75" s="14"/>
      <c r="I75" s="138"/>
      <c r="J75" s="14"/>
      <c r="K75" s="138"/>
      <c r="L75" s="14"/>
      <c r="M75" s="138"/>
      <c r="N75" s="14"/>
      <c r="O75" s="138"/>
      <c r="P75" s="14"/>
      <c r="Q75" s="138"/>
      <c r="R75" s="14"/>
      <c r="S75" s="138"/>
      <c r="T75" s="14"/>
      <c r="U75" s="138"/>
      <c r="V75" s="14"/>
      <c r="W75" s="138"/>
      <c r="X75" s="14"/>
      <c r="Y75" s="138"/>
      <c r="Z75" s="14"/>
      <c r="AA75" s="138"/>
      <c r="AB75" s="14"/>
      <c r="AC75" s="138"/>
      <c r="AD75" s="14"/>
      <c r="AF75" s="14"/>
    </row>
    <row r="76" spans="2:32" x14ac:dyDescent="0.25">
      <c r="B76" s="14"/>
      <c r="C76" s="138"/>
      <c r="D76" s="14"/>
      <c r="E76" s="138"/>
      <c r="F76" s="14"/>
      <c r="G76" s="138"/>
      <c r="H76" s="14"/>
      <c r="I76" s="138"/>
      <c r="J76" s="14"/>
      <c r="K76" s="138"/>
      <c r="L76" s="14"/>
      <c r="M76" s="138"/>
      <c r="N76" s="14"/>
      <c r="O76" s="138"/>
      <c r="P76" s="14"/>
      <c r="Q76" s="138"/>
      <c r="R76" s="14"/>
      <c r="S76" s="138"/>
      <c r="T76" s="14"/>
      <c r="U76" s="138"/>
      <c r="V76" s="14"/>
      <c r="W76" s="138"/>
      <c r="X76" s="14"/>
      <c r="Y76" s="138"/>
      <c r="Z76" s="14"/>
      <c r="AA76" s="138"/>
      <c r="AB76" s="14"/>
      <c r="AC76" s="138"/>
      <c r="AD76" s="14"/>
      <c r="AF76" s="14"/>
    </row>
    <row r="77" spans="2:32" x14ac:dyDescent="0.25">
      <c r="B77" s="14"/>
      <c r="C77" s="138"/>
      <c r="D77" s="14"/>
      <c r="E77" s="138"/>
      <c r="F77" s="14"/>
      <c r="G77" s="138"/>
      <c r="H77" s="14"/>
      <c r="I77" s="138"/>
      <c r="J77" s="14"/>
      <c r="K77" s="138"/>
      <c r="L77" s="14"/>
      <c r="M77" s="138"/>
      <c r="N77" s="14"/>
      <c r="O77" s="138"/>
      <c r="P77" s="14"/>
      <c r="Q77" s="138"/>
      <c r="R77" s="14"/>
      <c r="S77" s="138"/>
      <c r="T77" s="14"/>
      <c r="U77" s="138"/>
      <c r="V77" s="14"/>
      <c r="W77" s="138"/>
      <c r="X77" s="14"/>
      <c r="Y77" s="138"/>
      <c r="Z77" s="14"/>
      <c r="AA77" s="138"/>
      <c r="AB77" s="14"/>
      <c r="AC77" s="138"/>
      <c r="AD77" s="14"/>
      <c r="AF77" s="14"/>
    </row>
    <row r="78" spans="2:32" x14ac:dyDescent="0.25">
      <c r="B78" s="14"/>
      <c r="C78" s="138"/>
      <c r="D78" s="14"/>
      <c r="E78" s="138"/>
      <c r="F78" s="14"/>
      <c r="G78" s="138"/>
      <c r="H78" s="14"/>
      <c r="I78" s="138"/>
      <c r="J78" s="14"/>
      <c r="K78" s="138"/>
      <c r="L78" s="14"/>
      <c r="M78" s="138"/>
      <c r="N78" s="14"/>
      <c r="O78" s="138"/>
      <c r="P78" s="14"/>
      <c r="Q78" s="138"/>
      <c r="R78" s="14"/>
      <c r="S78" s="138"/>
      <c r="T78" s="14"/>
      <c r="U78" s="138"/>
      <c r="V78" s="14"/>
      <c r="W78" s="138"/>
      <c r="X78" s="14"/>
      <c r="Y78" s="138"/>
      <c r="Z78" s="14"/>
      <c r="AA78" s="138"/>
      <c r="AB78" s="14"/>
      <c r="AC78" s="138"/>
      <c r="AD78" s="14"/>
      <c r="AF78" s="14"/>
    </row>
    <row r="79" spans="2:32" x14ac:dyDescent="0.25">
      <c r="B79" s="14"/>
      <c r="C79" s="138"/>
      <c r="D79" s="14"/>
      <c r="E79" s="138"/>
      <c r="F79" s="14"/>
      <c r="G79" s="138"/>
      <c r="H79" s="14"/>
      <c r="I79" s="138"/>
      <c r="J79" s="14"/>
      <c r="K79" s="138"/>
      <c r="L79" s="14"/>
      <c r="M79" s="138"/>
      <c r="N79" s="14"/>
      <c r="O79" s="138"/>
      <c r="P79" s="14"/>
      <c r="Q79" s="138"/>
      <c r="R79" s="14"/>
      <c r="S79" s="138"/>
      <c r="T79" s="14"/>
      <c r="U79" s="138"/>
      <c r="V79" s="14"/>
      <c r="W79" s="138"/>
      <c r="X79" s="14"/>
      <c r="Y79" s="138"/>
      <c r="Z79" s="14"/>
      <c r="AA79" s="138"/>
      <c r="AB79" s="14"/>
      <c r="AC79" s="138"/>
      <c r="AD79" s="14"/>
      <c r="AF79" s="14"/>
    </row>
    <row r="80" spans="2:32" x14ac:dyDescent="0.25">
      <c r="B80" s="14"/>
      <c r="C80" s="138"/>
      <c r="D80" s="14"/>
      <c r="E80" s="138"/>
      <c r="F80" s="14"/>
      <c r="G80" s="138"/>
      <c r="H80" s="14"/>
      <c r="I80" s="138"/>
      <c r="J80" s="14"/>
      <c r="K80" s="138"/>
      <c r="L80" s="14"/>
      <c r="M80" s="138"/>
      <c r="N80" s="14"/>
      <c r="O80" s="138"/>
      <c r="P80" s="14"/>
      <c r="Q80" s="138"/>
      <c r="R80" s="14"/>
      <c r="S80" s="138"/>
      <c r="T80" s="14"/>
      <c r="U80" s="138"/>
      <c r="V80" s="14"/>
      <c r="W80" s="138"/>
      <c r="X80" s="14"/>
      <c r="Y80" s="138"/>
      <c r="Z80" s="14"/>
      <c r="AA80" s="138"/>
      <c r="AB80" s="14"/>
      <c r="AC80" s="138"/>
      <c r="AD80" s="14"/>
      <c r="AF80" s="14"/>
    </row>
    <row r="81" spans="2:32" x14ac:dyDescent="0.25">
      <c r="B81" s="14"/>
      <c r="C81" s="138"/>
      <c r="D81" s="14"/>
      <c r="E81" s="138"/>
      <c r="F81" s="14"/>
      <c r="G81" s="138"/>
      <c r="H81" s="14"/>
      <c r="I81" s="138"/>
      <c r="J81" s="14"/>
      <c r="K81" s="138"/>
      <c r="L81" s="14"/>
      <c r="M81" s="138"/>
      <c r="N81" s="14"/>
      <c r="O81" s="138"/>
      <c r="P81" s="14"/>
      <c r="Q81" s="138"/>
      <c r="R81" s="14"/>
      <c r="S81" s="138"/>
      <c r="T81" s="14"/>
      <c r="U81" s="138"/>
      <c r="V81" s="14"/>
      <c r="W81" s="138"/>
      <c r="X81" s="14"/>
      <c r="Y81" s="138"/>
      <c r="Z81" s="14"/>
      <c r="AA81" s="138"/>
      <c r="AB81" s="14"/>
      <c r="AC81" s="138"/>
      <c r="AD81" s="14"/>
      <c r="AF81" s="14"/>
    </row>
    <row r="82" spans="2:32" x14ac:dyDescent="0.25">
      <c r="B82" s="14"/>
      <c r="C82" s="138"/>
      <c r="D82" s="14"/>
      <c r="E82" s="138"/>
      <c r="F82" s="14"/>
      <c r="G82" s="138"/>
      <c r="H82" s="14"/>
      <c r="I82" s="138"/>
      <c r="J82" s="14"/>
      <c r="K82" s="138"/>
      <c r="L82" s="14"/>
      <c r="M82" s="138"/>
      <c r="N82" s="14"/>
      <c r="O82" s="138"/>
      <c r="P82" s="14"/>
      <c r="Q82" s="138"/>
      <c r="R82" s="14"/>
      <c r="S82" s="138"/>
      <c r="T82" s="14"/>
      <c r="U82" s="138"/>
      <c r="V82" s="14"/>
      <c r="W82" s="138"/>
      <c r="X82" s="14"/>
      <c r="Y82" s="138"/>
      <c r="Z82" s="14"/>
      <c r="AA82" s="138"/>
      <c r="AB82" s="14"/>
      <c r="AC82" s="138"/>
      <c r="AD82" s="14"/>
      <c r="AF82" s="14"/>
    </row>
    <row r="83" spans="2:32" x14ac:dyDescent="0.25">
      <c r="B83" s="14"/>
      <c r="C83" s="138"/>
      <c r="D83" s="14"/>
      <c r="E83" s="138"/>
      <c r="F83" s="14"/>
      <c r="G83" s="138"/>
      <c r="H83" s="14"/>
      <c r="I83" s="138"/>
      <c r="J83" s="14"/>
      <c r="K83" s="138"/>
      <c r="L83" s="14"/>
      <c r="M83" s="138"/>
      <c r="N83" s="14"/>
      <c r="O83" s="138"/>
      <c r="P83" s="14"/>
      <c r="Q83" s="138"/>
      <c r="R83" s="14"/>
      <c r="S83" s="138"/>
      <c r="T83" s="14"/>
      <c r="U83" s="138"/>
      <c r="V83" s="14"/>
      <c r="W83" s="138"/>
      <c r="X83" s="14"/>
      <c r="Y83" s="138"/>
      <c r="Z83" s="14"/>
      <c r="AA83" s="138"/>
      <c r="AB83" s="14"/>
      <c r="AC83" s="138"/>
      <c r="AD83" s="14"/>
      <c r="AF83" s="14"/>
    </row>
    <row r="84" spans="2:32" x14ac:dyDescent="0.25">
      <c r="B84" s="14"/>
      <c r="C84" s="138"/>
      <c r="D84" s="14"/>
      <c r="E84" s="138"/>
      <c r="F84" s="14"/>
      <c r="G84" s="138"/>
      <c r="H84" s="14"/>
      <c r="I84" s="138"/>
      <c r="J84" s="14"/>
      <c r="K84" s="138"/>
      <c r="L84" s="14"/>
      <c r="M84" s="138"/>
      <c r="N84" s="14"/>
      <c r="O84" s="138"/>
      <c r="P84" s="14"/>
      <c r="Q84" s="138"/>
      <c r="R84" s="14"/>
      <c r="S84" s="138"/>
      <c r="T84" s="14"/>
      <c r="U84" s="138"/>
      <c r="V84" s="14"/>
      <c r="W84" s="138"/>
      <c r="X84" s="14"/>
      <c r="Y84" s="138"/>
      <c r="Z84" s="14"/>
      <c r="AA84" s="138"/>
      <c r="AB84" s="14"/>
      <c r="AC84" s="138"/>
      <c r="AD84" s="14"/>
      <c r="AF84" s="14"/>
    </row>
    <row r="85" spans="2:32" x14ac:dyDescent="0.25">
      <c r="B85" s="14"/>
      <c r="C85" s="138"/>
      <c r="D85" s="14"/>
      <c r="E85" s="138"/>
      <c r="F85" s="14"/>
      <c r="G85" s="138"/>
      <c r="H85" s="14"/>
      <c r="I85" s="138"/>
      <c r="J85" s="14"/>
      <c r="K85" s="138"/>
      <c r="L85" s="14"/>
      <c r="M85" s="138"/>
      <c r="N85" s="14"/>
      <c r="O85" s="138"/>
      <c r="P85" s="14"/>
      <c r="Q85" s="138"/>
      <c r="R85" s="14"/>
      <c r="S85" s="138"/>
      <c r="T85" s="14"/>
      <c r="U85" s="138"/>
      <c r="V85" s="14"/>
      <c r="W85" s="138"/>
      <c r="X85" s="14"/>
      <c r="Y85" s="138"/>
      <c r="Z85" s="14"/>
      <c r="AA85" s="138"/>
      <c r="AB85" s="14"/>
      <c r="AC85" s="138"/>
      <c r="AD85" s="14"/>
      <c r="AF85" s="14"/>
    </row>
    <row r="86" spans="2:32" x14ac:dyDescent="0.25">
      <c r="B86" s="14"/>
      <c r="C86" s="138"/>
      <c r="D86" s="14"/>
      <c r="E86" s="138"/>
      <c r="F86" s="14"/>
      <c r="G86" s="138"/>
      <c r="H86" s="14"/>
      <c r="I86" s="138"/>
      <c r="J86" s="14"/>
      <c r="K86" s="138"/>
      <c r="L86" s="14"/>
      <c r="M86" s="138"/>
      <c r="N86" s="14"/>
      <c r="O86" s="138"/>
      <c r="P86" s="14"/>
      <c r="Q86" s="138"/>
      <c r="R86" s="14"/>
      <c r="S86" s="138"/>
      <c r="T86" s="14"/>
      <c r="U86" s="138"/>
      <c r="V86" s="14"/>
      <c r="W86" s="138"/>
      <c r="X86" s="14"/>
      <c r="Y86" s="138"/>
      <c r="Z86" s="14"/>
      <c r="AA86" s="138"/>
      <c r="AB86" s="14"/>
      <c r="AC86" s="138"/>
      <c r="AD86" s="14"/>
      <c r="AF86" s="14"/>
    </row>
    <row r="87" spans="2:32" x14ac:dyDescent="0.25">
      <c r="B87" s="14"/>
      <c r="C87" s="138"/>
      <c r="D87" s="14"/>
      <c r="E87" s="138"/>
      <c r="F87" s="14"/>
      <c r="G87" s="138"/>
      <c r="H87" s="14"/>
      <c r="I87" s="138"/>
      <c r="J87" s="14"/>
      <c r="K87" s="138"/>
      <c r="L87" s="14"/>
      <c r="M87" s="138"/>
      <c r="N87" s="14"/>
      <c r="O87" s="138"/>
      <c r="P87" s="14"/>
      <c r="Q87" s="138"/>
      <c r="R87" s="14"/>
      <c r="S87" s="138"/>
      <c r="T87" s="14"/>
      <c r="U87" s="138"/>
      <c r="V87" s="14"/>
      <c r="W87" s="138"/>
      <c r="X87" s="14"/>
      <c r="Y87" s="138"/>
      <c r="Z87" s="14"/>
      <c r="AA87" s="138"/>
      <c r="AB87" s="14"/>
      <c r="AC87" s="138"/>
      <c r="AD87" s="14"/>
      <c r="AF87" s="14"/>
    </row>
    <row r="88" spans="2:32" x14ac:dyDescent="0.25">
      <c r="B88" s="14"/>
      <c r="C88" s="138"/>
      <c r="D88" s="14"/>
      <c r="E88" s="138"/>
      <c r="F88" s="14"/>
      <c r="G88" s="138"/>
      <c r="H88" s="14"/>
      <c r="I88" s="138"/>
      <c r="J88" s="14"/>
      <c r="K88" s="138"/>
      <c r="L88" s="14"/>
      <c r="M88" s="138"/>
      <c r="N88" s="14"/>
      <c r="O88" s="138"/>
      <c r="P88" s="14"/>
      <c r="Q88" s="138"/>
      <c r="R88" s="14"/>
      <c r="S88" s="138"/>
      <c r="T88" s="14"/>
      <c r="U88" s="138"/>
      <c r="V88" s="14"/>
      <c r="W88" s="138"/>
      <c r="X88" s="14"/>
      <c r="Y88" s="138"/>
      <c r="Z88" s="14"/>
      <c r="AA88" s="138"/>
      <c r="AB88" s="14"/>
      <c r="AC88" s="138"/>
      <c r="AD88" s="14"/>
      <c r="AF88" s="14"/>
    </row>
    <row r="89" spans="2:32" x14ac:dyDescent="0.25">
      <c r="B89" s="14"/>
      <c r="C89" s="138"/>
      <c r="D89" s="14"/>
      <c r="E89" s="138"/>
      <c r="F89" s="14"/>
      <c r="G89" s="138"/>
      <c r="H89" s="14"/>
      <c r="I89" s="138"/>
      <c r="J89" s="14"/>
      <c r="K89" s="138"/>
      <c r="L89" s="14"/>
      <c r="M89" s="138"/>
      <c r="N89" s="14"/>
      <c r="O89" s="138"/>
      <c r="P89" s="14"/>
      <c r="Q89" s="138"/>
      <c r="R89" s="14"/>
      <c r="S89" s="138"/>
      <c r="T89" s="14"/>
      <c r="U89" s="138"/>
      <c r="V89" s="14"/>
      <c r="W89" s="138"/>
      <c r="X89" s="14"/>
      <c r="Y89" s="138"/>
      <c r="Z89" s="14"/>
      <c r="AA89" s="138"/>
      <c r="AB89" s="14"/>
      <c r="AC89" s="138"/>
      <c r="AD89" s="14"/>
      <c r="AF89" s="14"/>
    </row>
    <row r="90" spans="2:32" x14ac:dyDescent="0.25">
      <c r="B90" s="14"/>
      <c r="C90" s="138"/>
      <c r="D90" s="14"/>
      <c r="E90" s="138"/>
      <c r="F90" s="14"/>
      <c r="G90" s="138"/>
      <c r="H90" s="14"/>
      <c r="I90" s="138"/>
      <c r="J90" s="14"/>
      <c r="K90" s="138"/>
      <c r="L90" s="14"/>
      <c r="M90" s="138"/>
      <c r="N90" s="14"/>
      <c r="O90" s="138"/>
      <c r="P90" s="14"/>
      <c r="Q90" s="138"/>
      <c r="R90" s="14"/>
      <c r="S90" s="138"/>
      <c r="T90" s="14"/>
      <c r="U90" s="138"/>
      <c r="V90" s="14"/>
      <c r="W90" s="138"/>
      <c r="X90" s="14"/>
      <c r="Y90" s="138"/>
      <c r="Z90" s="14"/>
      <c r="AA90" s="138"/>
      <c r="AB90" s="14"/>
      <c r="AC90" s="138"/>
      <c r="AD90" s="14"/>
      <c r="AF90" s="14"/>
    </row>
    <row r="91" spans="2:32" x14ac:dyDescent="0.25">
      <c r="B91" s="14"/>
      <c r="C91" s="138"/>
      <c r="D91" s="14"/>
      <c r="E91" s="138"/>
      <c r="F91" s="14"/>
      <c r="G91" s="138"/>
      <c r="H91" s="14"/>
      <c r="I91" s="138"/>
      <c r="J91" s="14"/>
      <c r="K91" s="138"/>
      <c r="L91" s="14"/>
      <c r="M91" s="138"/>
      <c r="N91" s="14"/>
      <c r="O91" s="138"/>
      <c r="P91" s="14"/>
      <c r="Q91" s="138"/>
      <c r="R91" s="14"/>
      <c r="S91" s="138"/>
      <c r="T91" s="14"/>
      <c r="U91" s="138"/>
      <c r="V91" s="14"/>
      <c r="W91" s="138"/>
      <c r="X91" s="14"/>
      <c r="Y91" s="138"/>
      <c r="Z91" s="14"/>
      <c r="AA91" s="138"/>
      <c r="AB91" s="14"/>
      <c r="AC91" s="138"/>
      <c r="AD91" s="14"/>
      <c r="AF91" s="14"/>
    </row>
    <row r="92" spans="2:32" x14ac:dyDescent="0.25">
      <c r="B92" s="14"/>
      <c r="C92" s="138"/>
      <c r="D92" s="14"/>
      <c r="E92" s="138"/>
      <c r="F92" s="14"/>
      <c r="G92" s="138"/>
      <c r="H92" s="14"/>
      <c r="I92" s="138"/>
      <c r="J92" s="14"/>
      <c r="K92" s="138"/>
      <c r="L92" s="14"/>
      <c r="M92" s="138"/>
      <c r="N92" s="14"/>
      <c r="O92" s="138"/>
      <c r="P92" s="14"/>
      <c r="Q92" s="138"/>
      <c r="R92" s="14"/>
      <c r="S92" s="138"/>
      <c r="T92" s="14"/>
      <c r="U92" s="138"/>
      <c r="V92" s="14"/>
      <c r="W92" s="138"/>
      <c r="X92" s="14"/>
      <c r="Y92" s="138"/>
      <c r="Z92" s="14"/>
      <c r="AA92" s="138"/>
      <c r="AB92" s="14"/>
      <c r="AC92" s="138"/>
      <c r="AD92" s="14"/>
      <c r="AF92" s="14"/>
    </row>
    <row r="93" spans="2:32" x14ac:dyDescent="0.25">
      <c r="B93" s="14"/>
      <c r="C93" s="138"/>
      <c r="D93" s="14"/>
      <c r="E93" s="138"/>
      <c r="F93" s="14"/>
      <c r="G93" s="138"/>
      <c r="H93" s="14"/>
      <c r="I93" s="138"/>
      <c r="J93" s="14"/>
      <c r="K93" s="138"/>
      <c r="L93" s="14"/>
      <c r="M93" s="138"/>
      <c r="N93" s="14"/>
      <c r="O93" s="138"/>
      <c r="P93" s="14"/>
      <c r="Q93" s="138"/>
      <c r="R93" s="14"/>
      <c r="S93" s="138"/>
      <c r="T93" s="14"/>
      <c r="U93" s="138"/>
      <c r="V93" s="14"/>
      <c r="W93" s="138"/>
      <c r="X93" s="14"/>
      <c r="Y93" s="138"/>
      <c r="Z93" s="14"/>
      <c r="AA93" s="138"/>
      <c r="AB93" s="14"/>
      <c r="AC93" s="138"/>
      <c r="AD93" s="14"/>
      <c r="AF93" s="14"/>
    </row>
    <row r="94" spans="2:32" x14ac:dyDescent="0.25">
      <c r="B94" s="14"/>
      <c r="C94" s="138"/>
      <c r="D94" s="14"/>
      <c r="E94" s="138"/>
      <c r="F94" s="14"/>
      <c r="G94" s="138"/>
      <c r="H94" s="14"/>
      <c r="I94" s="138"/>
      <c r="J94" s="14"/>
      <c r="K94" s="138"/>
      <c r="L94" s="14"/>
      <c r="M94" s="138"/>
      <c r="N94" s="14"/>
      <c r="O94" s="138"/>
      <c r="P94" s="14"/>
      <c r="Q94" s="138"/>
      <c r="R94" s="14"/>
      <c r="S94" s="138"/>
      <c r="T94" s="14"/>
      <c r="U94" s="138"/>
      <c r="V94" s="14"/>
      <c r="W94" s="138"/>
      <c r="X94" s="14"/>
      <c r="Y94" s="138"/>
      <c r="Z94" s="14"/>
      <c r="AA94" s="138"/>
      <c r="AB94" s="14"/>
      <c r="AC94" s="138"/>
      <c r="AD94" s="14"/>
      <c r="AF94" s="14"/>
    </row>
    <row r="95" spans="2:32" x14ac:dyDescent="0.25">
      <c r="B95" s="14"/>
      <c r="C95" s="138"/>
      <c r="D95" s="14"/>
      <c r="E95" s="138"/>
      <c r="F95" s="14"/>
      <c r="G95" s="138"/>
      <c r="H95" s="14"/>
      <c r="I95" s="138"/>
      <c r="J95" s="14"/>
      <c r="K95" s="138"/>
      <c r="L95" s="14"/>
      <c r="M95" s="138"/>
      <c r="N95" s="14"/>
      <c r="O95" s="138"/>
      <c r="P95" s="14"/>
      <c r="Q95" s="138"/>
      <c r="R95" s="14"/>
      <c r="S95" s="138"/>
      <c r="T95" s="14"/>
      <c r="U95" s="138"/>
      <c r="V95" s="14"/>
      <c r="W95" s="138"/>
      <c r="X95" s="14"/>
      <c r="Y95" s="138"/>
      <c r="Z95" s="14"/>
      <c r="AA95" s="138"/>
      <c r="AB95" s="14"/>
      <c r="AC95" s="138"/>
      <c r="AD95" s="14"/>
      <c r="AF95" s="14"/>
    </row>
    <row r="96" spans="2:32" x14ac:dyDescent="0.25">
      <c r="B96" s="14"/>
      <c r="C96" s="138"/>
      <c r="D96" s="14"/>
      <c r="E96" s="138"/>
      <c r="F96" s="14"/>
      <c r="G96" s="138"/>
      <c r="H96" s="14"/>
      <c r="I96" s="138"/>
      <c r="J96" s="14"/>
      <c r="K96" s="138"/>
      <c r="L96" s="14"/>
      <c r="M96" s="138"/>
      <c r="N96" s="14"/>
      <c r="O96" s="138"/>
      <c r="P96" s="14"/>
      <c r="Q96" s="138"/>
      <c r="R96" s="14"/>
      <c r="S96" s="138"/>
      <c r="T96" s="14"/>
      <c r="U96" s="138"/>
      <c r="V96" s="14"/>
      <c r="W96" s="138"/>
      <c r="X96" s="14"/>
      <c r="Y96" s="138"/>
      <c r="Z96" s="14"/>
      <c r="AA96" s="138"/>
      <c r="AB96" s="14"/>
      <c r="AC96" s="138"/>
      <c r="AD96" s="14"/>
      <c r="AF96" s="14"/>
    </row>
    <row r="97" spans="2:32" x14ac:dyDescent="0.25">
      <c r="B97" s="14"/>
      <c r="C97" s="138"/>
      <c r="D97" s="14"/>
      <c r="E97" s="138"/>
      <c r="F97" s="14"/>
      <c r="G97" s="138"/>
      <c r="H97" s="14"/>
      <c r="I97" s="138"/>
      <c r="J97" s="14"/>
      <c r="K97" s="138"/>
      <c r="L97" s="14"/>
      <c r="M97" s="138"/>
      <c r="N97" s="14"/>
      <c r="O97" s="138"/>
      <c r="P97" s="14"/>
      <c r="Q97" s="138"/>
      <c r="R97" s="14"/>
      <c r="S97" s="138"/>
      <c r="T97" s="14"/>
      <c r="U97" s="138"/>
      <c r="V97" s="14"/>
      <c r="W97" s="138"/>
      <c r="X97" s="14"/>
      <c r="Y97" s="138"/>
      <c r="Z97" s="14"/>
      <c r="AA97" s="138"/>
      <c r="AB97" s="14"/>
      <c r="AC97" s="138"/>
      <c r="AD97" s="14"/>
      <c r="AF97" s="14"/>
    </row>
    <row r="98" spans="2:32" x14ac:dyDescent="0.25">
      <c r="B98" s="14"/>
      <c r="C98" s="138"/>
      <c r="D98" s="14"/>
      <c r="E98" s="138"/>
      <c r="F98" s="14"/>
      <c r="G98" s="138"/>
      <c r="H98" s="14"/>
      <c r="I98" s="138"/>
      <c r="J98" s="14"/>
      <c r="K98" s="138"/>
      <c r="L98" s="14"/>
      <c r="M98" s="138"/>
      <c r="N98" s="14"/>
      <c r="O98" s="138"/>
      <c r="P98" s="14"/>
      <c r="Q98" s="138"/>
      <c r="R98" s="14"/>
      <c r="S98" s="138"/>
      <c r="T98" s="14"/>
      <c r="U98" s="138"/>
      <c r="V98" s="14"/>
      <c r="W98" s="138"/>
      <c r="X98" s="14"/>
      <c r="Y98" s="138"/>
      <c r="Z98" s="14"/>
      <c r="AA98" s="138"/>
      <c r="AB98" s="14"/>
      <c r="AC98" s="138"/>
      <c r="AD98" s="14"/>
      <c r="AF98" s="14"/>
    </row>
    <row r="99" spans="2:32" x14ac:dyDescent="0.25">
      <c r="B99" s="14"/>
      <c r="C99" s="138"/>
      <c r="D99" s="14"/>
      <c r="E99" s="138"/>
      <c r="F99" s="14"/>
      <c r="G99" s="138"/>
      <c r="H99" s="14"/>
      <c r="I99" s="138"/>
      <c r="J99" s="14"/>
      <c r="K99" s="138"/>
      <c r="L99" s="14"/>
      <c r="M99" s="138"/>
      <c r="N99" s="14"/>
      <c r="O99" s="138"/>
      <c r="P99" s="14"/>
      <c r="Q99" s="138"/>
      <c r="R99" s="14"/>
      <c r="S99" s="138"/>
      <c r="T99" s="14"/>
      <c r="U99" s="138"/>
      <c r="V99" s="14"/>
      <c r="W99" s="138"/>
      <c r="X99" s="14"/>
      <c r="Y99" s="138"/>
      <c r="Z99" s="14"/>
      <c r="AA99" s="138"/>
      <c r="AB99" s="14"/>
      <c r="AC99" s="138"/>
      <c r="AD99" s="14"/>
      <c r="AF99" s="14"/>
    </row>
    <row r="100" spans="2:32" x14ac:dyDescent="0.25">
      <c r="B100" s="14"/>
      <c r="C100" s="138"/>
      <c r="D100" s="14"/>
      <c r="E100" s="138"/>
      <c r="F100" s="14"/>
      <c r="G100" s="138"/>
      <c r="H100" s="14"/>
      <c r="I100" s="138"/>
      <c r="J100" s="14"/>
      <c r="K100" s="138"/>
      <c r="L100" s="14"/>
      <c r="M100" s="138"/>
      <c r="N100" s="14"/>
      <c r="O100" s="138"/>
      <c r="P100" s="14"/>
      <c r="Q100" s="138"/>
      <c r="R100" s="14"/>
      <c r="S100" s="138"/>
      <c r="T100" s="14"/>
      <c r="U100" s="138"/>
      <c r="V100" s="14"/>
      <c r="W100" s="138"/>
      <c r="X100" s="14"/>
      <c r="Y100" s="138"/>
      <c r="Z100" s="14"/>
      <c r="AA100" s="138"/>
      <c r="AB100" s="14"/>
      <c r="AC100" s="138"/>
      <c r="AD100" s="14"/>
      <c r="AF100" s="14"/>
    </row>
    <row r="101" spans="2:32" x14ac:dyDescent="0.25">
      <c r="B101" s="14"/>
      <c r="C101" s="138"/>
      <c r="D101" s="14"/>
      <c r="E101" s="138"/>
      <c r="F101" s="14"/>
      <c r="G101" s="138"/>
      <c r="H101" s="14"/>
      <c r="I101" s="138"/>
      <c r="J101" s="14"/>
      <c r="K101" s="138"/>
      <c r="L101" s="14"/>
      <c r="M101" s="138"/>
      <c r="N101" s="14"/>
      <c r="O101" s="138"/>
      <c r="P101" s="14"/>
      <c r="Q101" s="138"/>
      <c r="R101" s="14"/>
      <c r="S101" s="138"/>
      <c r="T101" s="14"/>
      <c r="U101" s="138"/>
      <c r="V101" s="14"/>
      <c r="W101" s="138"/>
      <c r="X101" s="14"/>
      <c r="Y101" s="138"/>
      <c r="Z101" s="14"/>
      <c r="AA101" s="138"/>
      <c r="AB101" s="14"/>
      <c r="AC101" s="138"/>
      <c r="AD101" s="14"/>
      <c r="AF101" s="14"/>
    </row>
    <row r="102" spans="2:32" x14ac:dyDescent="0.25">
      <c r="B102" s="14"/>
      <c r="C102" s="138"/>
      <c r="D102" s="14"/>
      <c r="E102" s="138"/>
      <c r="F102" s="14"/>
      <c r="G102" s="138"/>
      <c r="H102" s="14"/>
      <c r="I102" s="138"/>
      <c r="J102" s="14"/>
      <c r="K102" s="138"/>
      <c r="L102" s="14"/>
      <c r="M102" s="138"/>
      <c r="N102" s="14"/>
      <c r="O102" s="138"/>
      <c r="P102" s="14"/>
      <c r="Q102" s="138"/>
      <c r="R102" s="14"/>
      <c r="S102" s="138"/>
      <c r="T102" s="14"/>
      <c r="U102" s="138"/>
      <c r="V102" s="14"/>
      <c r="W102" s="138"/>
      <c r="X102" s="14"/>
      <c r="Y102" s="138"/>
      <c r="Z102" s="14"/>
      <c r="AA102" s="138"/>
      <c r="AB102" s="14"/>
      <c r="AC102" s="138"/>
      <c r="AD102" s="14"/>
      <c r="AF102" s="14"/>
    </row>
    <row r="103" spans="2:32" x14ac:dyDescent="0.25">
      <c r="B103" s="14"/>
      <c r="C103" s="138"/>
      <c r="D103" s="14"/>
      <c r="E103" s="138"/>
      <c r="F103" s="14"/>
      <c r="G103" s="138"/>
      <c r="H103" s="14"/>
      <c r="I103" s="138"/>
      <c r="J103" s="14"/>
      <c r="K103" s="138"/>
      <c r="L103" s="14"/>
      <c r="M103" s="138"/>
      <c r="N103" s="14"/>
      <c r="O103" s="138"/>
      <c r="P103" s="14"/>
      <c r="Q103" s="138"/>
      <c r="R103" s="14"/>
      <c r="S103" s="138"/>
      <c r="T103" s="14"/>
      <c r="U103" s="138"/>
      <c r="V103" s="14"/>
      <c r="W103" s="138"/>
      <c r="X103" s="14"/>
      <c r="Y103" s="138"/>
      <c r="Z103" s="14"/>
      <c r="AA103" s="138"/>
      <c r="AB103" s="14"/>
      <c r="AC103" s="138"/>
      <c r="AD103" s="14"/>
      <c r="AF103" s="14"/>
    </row>
    <row r="104" spans="2:32" x14ac:dyDescent="0.25">
      <c r="B104" s="14"/>
      <c r="C104" s="138"/>
      <c r="D104" s="14"/>
      <c r="E104" s="138"/>
      <c r="F104" s="14"/>
      <c r="G104" s="138"/>
      <c r="H104" s="14"/>
      <c r="I104" s="138"/>
      <c r="J104" s="14"/>
      <c r="K104" s="138"/>
      <c r="L104" s="14"/>
      <c r="M104" s="138"/>
      <c r="N104" s="14"/>
      <c r="O104" s="138"/>
      <c r="P104" s="14"/>
      <c r="Q104" s="138"/>
      <c r="R104" s="14"/>
      <c r="S104" s="138"/>
      <c r="T104" s="14"/>
      <c r="U104" s="138"/>
      <c r="V104" s="14"/>
      <c r="W104" s="138"/>
      <c r="X104" s="14"/>
      <c r="Y104" s="138"/>
      <c r="Z104" s="14"/>
      <c r="AA104" s="138"/>
      <c r="AB104" s="14"/>
      <c r="AC104" s="138"/>
      <c r="AD104" s="14"/>
      <c r="AF104" s="14"/>
    </row>
    <row r="105" spans="2:32" x14ac:dyDescent="0.25">
      <c r="B105" s="14"/>
      <c r="C105" s="138"/>
      <c r="D105" s="14"/>
      <c r="E105" s="138"/>
      <c r="F105" s="14"/>
      <c r="G105" s="138"/>
      <c r="H105" s="14"/>
      <c r="I105" s="138"/>
      <c r="J105" s="14"/>
      <c r="K105" s="138"/>
      <c r="L105" s="14"/>
      <c r="M105" s="138"/>
      <c r="N105" s="14"/>
      <c r="O105" s="138"/>
      <c r="P105" s="14"/>
      <c r="Q105" s="138"/>
      <c r="R105" s="14"/>
      <c r="S105" s="138"/>
      <c r="T105" s="14"/>
      <c r="U105" s="138"/>
      <c r="V105" s="14"/>
      <c r="W105" s="138"/>
      <c r="X105" s="14"/>
      <c r="Y105" s="138"/>
      <c r="Z105" s="14"/>
      <c r="AA105" s="138"/>
      <c r="AB105" s="14"/>
      <c r="AC105" s="138"/>
      <c r="AD105" s="14"/>
      <c r="AF105" s="14"/>
    </row>
    <row r="106" spans="2:32" x14ac:dyDescent="0.25">
      <c r="B106" s="14"/>
      <c r="C106" s="138"/>
      <c r="D106" s="14"/>
      <c r="E106" s="138"/>
      <c r="F106" s="14"/>
      <c r="G106" s="138"/>
      <c r="H106" s="14"/>
      <c r="I106" s="138"/>
      <c r="J106" s="14"/>
      <c r="K106" s="138"/>
      <c r="L106" s="14"/>
      <c r="M106" s="138"/>
      <c r="N106" s="14"/>
      <c r="O106" s="138"/>
      <c r="P106" s="14"/>
      <c r="Q106" s="138"/>
      <c r="R106" s="14"/>
      <c r="S106" s="138"/>
      <c r="T106" s="14"/>
      <c r="U106" s="138"/>
      <c r="V106" s="14"/>
      <c r="W106" s="138"/>
      <c r="X106" s="14"/>
      <c r="Y106" s="138"/>
      <c r="Z106" s="14"/>
      <c r="AA106" s="138"/>
      <c r="AB106" s="14"/>
      <c r="AC106" s="138"/>
      <c r="AD106" s="14"/>
      <c r="AF106" s="14"/>
    </row>
    <row r="107" spans="2:32" x14ac:dyDescent="0.25">
      <c r="B107" s="14"/>
      <c r="C107" s="138"/>
      <c r="D107" s="14"/>
      <c r="E107" s="138"/>
      <c r="F107" s="14"/>
      <c r="G107" s="138"/>
      <c r="H107" s="14"/>
      <c r="I107" s="138"/>
      <c r="J107" s="14"/>
      <c r="K107" s="138"/>
      <c r="L107" s="14"/>
      <c r="M107" s="138"/>
      <c r="N107" s="14"/>
      <c r="O107" s="138"/>
      <c r="P107" s="14"/>
      <c r="Q107" s="138"/>
      <c r="R107" s="14"/>
      <c r="S107" s="138"/>
      <c r="T107" s="14"/>
      <c r="U107" s="138"/>
      <c r="V107" s="14"/>
      <c r="W107" s="138"/>
      <c r="X107" s="14"/>
      <c r="Y107" s="138"/>
      <c r="Z107" s="14"/>
      <c r="AA107" s="138"/>
      <c r="AB107" s="14"/>
      <c r="AC107" s="138"/>
      <c r="AD107" s="14"/>
      <c r="AF107" s="14"/>
    </row>
    <row r="108" spans="2:32" x14ac:dyDescent="0.25">
      <c r="B108" s="14"/>
      <c r="C108" s="138"/>
      <c r="D108" s="14"/>
      <c r="E108" s="138"/>
      <c r="F108" s="14"/>
      <c r="G108" s="138"/>
      <c r="H108" s="14"/>
      <c r="I108" s="138"/>
      <c r="J108" s="14"/>
      <c r="K108" s="138"/>
      <c r="L108" s="14"/>
      <c r="M108" s="138"/>
      <c r="N108" s="14"/>
      <c r="O108" s="138"/>
      <c r="P108" s="14"/>
      <c r="Q108" s="138"/>
      <c r="R108" s="14"/>
      <c r="S108" s="138"/>
      <c r="T108" s="14"/>
      <c r="U108" s="138"/>
      <c r="V108" s="14"/>
      <c r="W108" s="138"/>
      <c r="X108" s="14"/>
      <c r="Y108" s="138"/>
      <c r="Z108" s="14"/>
      <c r="AA108" s="138"/>
      <c r="AB108" s="14"/>
      <c r="AC108" s="138"/>
      <c r="AD108" s="14"/>
      <c r="AF108" s="14"/>
    </row>
    <row r="109" spans="2:32" x14ac:dyDescent="0.25">
      <c r="B109" s="14"/>
      <c r="C109" s="138"/>
      <c r="D109" s="14"/>
      <c r="E109" s="138"/>
      <c r="F109" s="14"/>
      <c r="G109" s="138"/>
      <c r="H109" s="14"/>
      <c r="I109" s="138"/>
      <c r="J109" s="14"/>
      <c r="K109" s="138"/>
      <c r="L109" s="14"/>
      <c r="M109" s="138"/>
      <c r="N109" s="14"/>
      <c r="O109" s="138"/>
      <c r="P109" s="14"/>
      <c r="Q109" s="138"/>
      <c r="R109" s="14"/>
      <c r="S109" s="138"/>
      <c r="T109" s="14"/>
      <c r="U109" s="138"/>
      <c r="V109" s="14"/>
      <c r="W109" s="138"/>
      <c r="X109" s="14"/>
      <c r="Y109" s="138"/>
      <c r="Z109" s="14"/>
      <c r="AA109" s="138"/>
      <c r="AB109" s="14"/>
      <c r="AC109" s="138"/>
      <c r="AD109" s="14"/>
      <c r="AF109" s="14"/>
    </row>
    <row r="110" spans="2:32" x14ac:dyDescent="0.25">
      <c r="B110" s="14"/>
      <c r="C110" s="138"/>
      <c r="D110" s="14"/>
      <c r="E110" s="138"/>
      <c r="F110" s="14"/>
      <c r="G110" s="138"/>
      <c r="H110" s="14"/>
      <c r="I110" s="138"/>
      <c r="J110" s="14"/>
      <c r="K110" s="138"/>
      <c r="L110" s="14"/>
      <c r="M110" s="138"/>
      <c r="N110" s="14"/>
      <c r="O110" s="138"/>
      <c r="P110" s="14"/>
      <c r="Q110" s="138"/>
      <c r="R110" s="14"/>
      <c r="S110" s="138"/>
      <c r="T110" s="14"/>
      <c r="U110" s="138"/>
      <c r="V110" s="14"/>
      <c r="W110" s="138"/>
      <c r="X110" s="14"/>
      <c r="Y110" s="138"/>
      <c r="Z110" s="14"/>
      <c r="AA110" s="138"/>
      <c r="AB110" s="14"/>
      <c r="AC110" s="138"/>
      <c r="AD110" s="14"/>
      <c r="AF110" s="14"/>
    </row>
    <row r="111" spans="2:32" x14ac:dyDescent="0.25">
      <c r="B111" s="14"/>
      <c r="C111" s="138"/>
      <c r="D111" s="14"/>
      <c r="E111" s="138"/>
      <c r="F111" s="14"/>
      <c r="G111" s="138"/>
      <c r="H111" s="14"/>
      <c r="I111" s="138"/>
      <c r="J111" s="14"/>
      <c r="K111" s="138"/>
      <c r="L111" s="14"/>
      <c r="M111" s="138"/>
      <c r="N111" s="14"/>
      <c r="O111" s="138"/>
      <c r="P111" s="14"/>
      <c r="Q111" s="138"/>
      <c r="R111" s="14"/>
      <c r="S111" s="138"/>
      <c r="T111" s="14"/>
      <c r="U111" s="138"/>
      <c r="V111" s="14"/>
      <c r="W111" s="138"/>
      <c r="X111" s="14"/>
      <c r="Y111" s="138"/>
      <c r="Z111" s="14"/>
      <c r="AA111" s="138"/>
      <c r="AB111" s="14"/>
      <c r="AC111" s="138"/>
      <c r="AD111" s="14"/>
      <c r="AF111" s="14"/>
    </row>
    <row r="112" spans="2:32" x14ac:dyDescent="0.25">
      <c r="B112" s="14"/>
      <c r="C112" s="138"/>
      <c r="D112" s="14"/>
      <c r="E112" s="138"/>
      <c r="F112" s="14"/>
      <c r="G112" s="138"/>
      <c r="H112" s="14"/>
      <c r="I112" s="138"/>
      <c r="J112" s="14"/>
      <c r="K112" s="138"/>
      <c r="L112" s="14"/>
      <c r="M112" s="138"/>
      <c r="N112" s="14"/>
      <c r="O112" s="138"/>
      <c r="P112" s="14"/>
      <c r="Q112" s="138"/>
      <c r="R112" s="14"/>
      <c r="S112" s="138"/>
      <c r="T112" s="14"/>
      <c r="U112" s="138"/>
      <c r="V112" s="14"/>
      <c r="W112" s="138"/>
      <c r="X112" s="14"/>
      <c r="Y112" s="138"/>
      <c r="Z112" s="14"/>
      <c r="AA112" s="138"/>
      <c r="AB112" s="14"/>
      <c r="AC112" s="138"/>
      <c r="AD112" s="14"/>
      <c r="AF112" s="14"/>
    </row>
    <row r="113" spans="2:32" x14ac:dyDescent="0.25">
      <c r="B113" s="14"/>
      <c r="C113" s="138"/>
      <c r="D113" s="14"/>
      <c r="E113" s="138"/>
      <c r="F113" s="14"/>
      <c r="G113" s="138"/>
      <c r="H113" s="14"/>
      <c r="I113" s="138"/>
      <c r="J113" s="14"/>
      <c r="K113" s="138"/>
      <c r="L113" s="14"/>
      <c r="M113" s="138"/>
      <c r="N113" s="14"/>
      <c r="O113" s="138"/>
      <c r="P113" s="14"/>
      <c r="Q113" s="138"/>
      <c r="R113" s="14"/>
      <c r="S113" s="138"/>
      <c r="T113" s="14"/>
      <c r="U113" s="138"/>
      <c r="V113" s="14"/>
      <c r="W113" s="138"/>
      <c r="X113" s="14"/>
      <c r="Y113" s="138"/>
      <c r="Z113" s="14"/>
      <c r="AA113" s="138"/>
      <c r="AB113" s="14"/>
      <c r="AC113" s="138"/>
      <c r="AD113" s="14"/>
      <c r="AF113" s="14"/>
    </row>
    <row r="114" spans="2:32" x14ac:dyDescent="0.25">
      <c r="B114" s="14"/>
      <c r="C114" s="138"/>
      <c r="D114" s="14"/>
      <c r="E114" s="138"/>
      <c r="F114" s="14"/>
      <c r="G114" s="138"/>
      <c r="H114" s="14"/>
      <c r="I114" s="138"/>
      <c r="J114" s="14"/>
      <c r="K114" s="138"/>
      <c r="L114" s="14"/>
      <c r="M114" s="138"/>
      <c r="N114" s="14"/>
      <c r="O114" s="138"/>
      <c r="P114" s="14"/>
      <c r="Q114" s="138"/>
      <c r="R114" s="14"/>
      <c r="S114" s="138"/>
      <c r="T114" s="14"/>
      <c r="U114" s="138"/>
      <c r="V114" s="14"/>
      <c r="W114" s="138"/>
      <c r="X114" s="14"/>
      <c r="Y114" s="138"/>
      <c r="Z114" s="14"/>
      <c r="AA114" s="138"/>
      <c r="AB114" s="14"/>
      <c r="AC114" s="138"/>
      <c r="AD114" s="14"/>
      <c r="AF114" s="14"/>
    </row>
    <row r="115" spans="2:32" x14ac:dyDescent="0.25">
      <c r="B115" s="14"/>
      <c r="C115" s="138"/>
      <c r="D115" s="14"/>
      <c r="E115" s="138"/>
      <c r="F115" s="14"/>
      <c r="G115" s="138"/>
      <c r="H115" s="14"/>
      <c r="I115" s="138"/>
      <c r="J115" s="14"/>
      <c r="K115" s="138"/>
      <c r="L115" s="14"/>
      <c r="M115" s="138"/>
      <c r="N115" s="14"/>
      <c r="O115" s="138"/>
      <c r="P115" s="14"/>
      <c r="Q115" s="138"/>
      <c r="R115" s="14"/>
      <c r="S115" s="138"/>
      <c r="T115" s="14"/>
      <c r="U115" s="138"/>
      <c r="V115" s="14"/>
      <c r="W115" s="138"/>
      <c r="X115" s="14"/>
      <c r="Y115" s="138"/>
      <c r="Z115" s="14"/>
      <c r="AA115" s="138"/>
      <c r="AB115" s="14"/>
      <c r="AC115" s="138"/>
      <c r="AD115" s="14"/>
      <c r="AF115" s="14"/>
    </row>
    <row r="116" spans="2:32" x14ac:dyDescent="0.25">
      <c r="B116" s="14"/>
      <c r="C116" s="138"/>
      <c r="D116" s="14"/>
      <c r="E116" s="138"/>
      <c r="F116" s="14"/>
      <c r="G116" s="138"/>
      <c r="H116" s="14"/>
      <c r="I116" s="138"/>
      <c r="J116" s="14"/>
      <c r="K116" s="138"/>
      <c r="L116" s="14"/>
      <c r="M116" s="138"/>
      <c r="N116" s="14"/>
      <c r="O116" s="138"/>
      <c r="P116" s="14"/>
      <c r="Q116" s="138"/>
      <c r="R116" s="14"/>
      <c r="S116" s="138"/>
      <c r="T116" s="14"/>
      <c r="U116" s="138"/>
      <c r="V116" s="14"/>
      <c r="W116" s="138"/>
      <c r="X116" s="14"/>
      <c r="Y116" s="138"/>
      <c r="Z116" s="14"/>
      <c r="AA116" s="138"/>
      <c r="AB116" s="14"/>
      <c r="AC116" s="138"/>
      <c r="AD116" s="14"/>
      <c r="AF116" s="14"/>
    </row>
    <row r="117" spans="2:32" x14ac:dyDescent="0.25">
      <c r="B117" s="14"/>
      <c r="C117" s="138"/>
      <c r="D117" s="14"/>
      <c r="E117" s="138"/>
      <c r="F117" s="14"/>
      <c r="G117" s="138"/>
      <c r="H117" s="14"/>
      <c r="I117" s="138"/>
      <c r="J117" s="14"/>
      <c r="K117" s="138"/>
      <c r="L117" s="14"/>
      <c r="M117" s="138"/>
      <c r="N117" s="14"/>
      <c r="O117" s="138"/>
      <c r="P117" s="14"/>
      <c r="Q117" s="138"/>
      <c r="R117" s="14"/>
      <c r="S117" s="138"/>
      <c r="T117" s="14"/>
      <c r="U117" s="138"/>
      <c r="V117" s="14"/>
      <c r="W117" s="138"/>
      <c r="X117" s="14"/>
      <c r="Y117" s="138"/>
      <c r="Z117" s="14"/>
      <c r="AA117" s="138"/>
      <c r="AB117" s="14"/>
      <c r="AC117" s="138"/>
      <c r="AD117" s="14"/>
      <c r="AF117" s="14"/>
    </row>
    <row r="118" spans="2:32" x14ac:dyDescent="0.25">
      <c r="B118" s="14"/>
      <c r="C118" s="138"/>
      <c r="D118" s="14"/>
      <c r="E118" s="138"/>
      <c r="F118" s="14"/>
      <c r="G118" s="138"/>
      <c r="H118" s="14"/>
      <c r="I118" s="138"/>
      <c r="J118" s="14"/>
      <c r="K118" s="138"/>
      <c r="L118" s="14"/>
      <c r="M118" s="138"/>
      <c r="N118" s="14"/>
      <c r="O118" s="138"/>
      <c r="P118" s="14"/>
      <c r="Q118" s="138"/>
      <c r="R118" s="14"/>
      <c r="S118" s="138"/>
      <c r="T118" s="14"/>
      <c r="U118" s="138"/>
      <c r="V118" s="14"/>
      <c r="W118" s="138"/>
      <c r="X118" s="14"/>
      <c r="Y118" s="138"/>
      <c r="Z118" s="14"/>
      <c r="AA118" s="138"/>
      <c r="AB118" s="14"/>
      <c r="AC118" s="138"/>
      <c r="AD118" s="14"/>
      <c r="AF118" s="14"/>
    </row>
    <row r="119" spans="2:32" x14ac:dyDescent="0.25">
      <c r="B119" s="14"/>
      <c r="C119" s="138"/>
      <c r="D119" s="14"/>
      <c r="E119" s="138"/>
      <c r="F119" s="14"/>
      <c r="G119" s="138"/>
      <c r="H119" s="14"/>
      <c r="I119" s="138"/>
      <c r="J119" s="14"/>
      <c r="K119" s="138"/>
      <c r="L119" s="14"/>
      <c r="M119" s="138"/>
      <c r="N119" s="14"/>
      <c r="O119" s="138"/>
      <c r="P119" s="14"/>
      <c r="Q119" s="138"/>
      <c r="R119" s="14"/>
      <c r="S119" s="138"/>
      <c r="T119" s="14"/>
      <c r="U119" s="138"/>
      <c r="V119" s="14"/>
      <c r="W119" s="138"/>
      <c r="X119" s="14"/>
      <c r="Y119" s="138"/>
      <c r="Z119" s="14"/>
      <c r="AA119" s="138"/>
      <c r="AB119" s="14"/>
      <c r="AC119" s="138"/>
      <c r="AD119" s="14"/>
      <c r="AF119" s="14"/>
    </row>
    <row r="120" spans="2:32" x14ac:dyDescent="0.25">
      <c r="B120" s="14"/>
      <c r="C120" s="138"/>
      <c r="D120" s="14"/>
      <c r="E120" s="138"/>
      <c r="F120" s="14"/>
      <c r="G120" s="138"/>
      <c r="H120" s="14"/>
      <c r="I120" s="138"/>
      <c r="J120" s="14"/>
      <c r="K120" s="138"/>
      <c r="L120" s="14"/>
      <c r="M120" s="138"/>
      <c r="N120" s="14"/>
      <c r="O120" s="138"/>
      <c r="P120" s="14"/>
      <c r="Q120" s="138"/>
      <c r="R120" s="14"/>
      <c r="S120" s="138"/>
      <c r="T120" s="14"/>
      <c r="U120" s="138"/>
      <c r="V120" s="14"/>
      <c r="W120" s="138"/>
      <c r="X120" s="14"/>
      <c r="Y120" s="138"/>
      <c r="Z120" s="14"/>
      <c r="AA120" s="138"/>
      <c r="AB120" s="14"/>
      <c r="AC120" s="138"/>
      <c r="AD120" s="14"/>
      <c r="AF120" s="14"/>
    </row>
    <row r="121" spans="2:32" x14ac:dyDescent="0.25">
      <c r="B121" s="14"/>
      <c r="C121" s="138"/>
      <c r="D121" s="14"/>
      <c r="E121" s="138"/>
      <c r="F121" s="14"/>
      <c r="G121" s="138"/>
      <c r="H121" s="14"/>
      <c r="I121" s="138"/>
      <c r="J121" s="14"/>
      <c r="K121" s="138"/>
      <c r="L121" s="14"/>
      <c r="M121" s="138"/>
      <c r="N121" s="14"/>
      <c r="O121" s="138"/>
      <c r="P121" s="14"/>
      <c r="Q121" s="138"/>
      <c r="R121" s="14"/>
      <c r="S121" s="138"/>
      <c r="T121" s="14"/>
      <c r="U121" s="138"/>
      <c r="V121" s="14"/>
      <c r="W121" s="138"/>
      <c r="X121" s="14"/>
      <c r="Y121" s="138"/>
      <c r="Z121" s="14"/>
      <c r="AA121" s="138"/>
      <c r="AB121" s="14"/>
      <c r="AC121" s="138"/>
      <c r="AD121" s="14"/>
      <c r="AF121" s="14"/>
    </row>
    <row r="122" spans="2:32" x14ac:dyDescent="0.25">
      <c r="B122" s="14"/>
      <c r="C122" s="138"/>
      <c r="D122" s="14"/>
      <c r="E122" s="138"/>
      <c r="F122" s="14"/>
      <c r="G122" s="138"/>
      <c r="H122" s="14"/>
      <c r="I122" s="138"/>
      <c r="J122" s="14"/>
      <c r="K122" s="138"/>
      <c r="L122" s="14"/>
      <c r="M122" s="138"/>
      <c r="N122" s="14"/>
      <c r="O122" s="138"/>
      <c r="P122" s="14"/>
      <c r="Q122" s="138"/>
      <c r="R122" s="14"/>
      <c r="S122" s="138"/>
      <c r="T122" s="14"/>
      <c r="U122" s="138"/>
      <c r="V122" s="14"/>
      <c r="W122" s="138"/>
      <c r="X122" s="14"/>
      <c r="Y122" s="138"/>
      <c r="Z122" s="14"/>
      <c r="AA122" s="138"/>
      <c r="AB122" s="14"/>
      <c r="AC122" s="138"/>
      <c r="AD122" s="14"/>
      <c r="AF122" s="14"/>
    </row>
    <row r="123" spans="2:32" x14ac:dyDescent="0.25">
      <c r="B123" s="14"/>
      <c r="C123" s="138"/>
      <c r="D123" s="14"/>
      <c r="E123" s="138"/>
      <c r="F123" s="14"/>
      <c r="G123" s="138"/>
      <c r="H123" s="14"/>
      <c r="I123" s="138"/>
      <c r="J123" s="14"/>
      <c r="K123" s="138"/>
      <c r="L123" s="14"/>
      <c r="M123" s="138"/>
      <c r="N123" s="14"/>
      <c r="O123" s="138"/>
      <c r="P123" s="14"/>
      <c r="Q123" s="138"/>
      <c r="R123" s="14"/>
      <c r="S123" s="138"/>
      <c r="T123" s="14"/>
      <c r="U123" s="138"/>
      <c r="V123" s="14"/>
      <c r="W123" s="138"/>
      <c r="X123" s="14"/>
      <c r="Y123" s="138"/>
      <c r="Z123" s="14"/>
      <c r="AA123" s="138"/>
      <c r="AB123" s="14"/>
      <c r="AC123" s="138"/>
      <c r="AD123" s="14"/>
      <c r="AF123" s="14"/>
    </row>
    <row r="124" spans="2:32" x14ac:dyDescent="0.25">
      <c r="B124" s="14"/>
      <c r="C124" s="138"/>
      <c r="D124" s="14"/>
      <c r="E124" s="138"/>
      <c r="F124" s="14"/>
      <c r="G124" s="138"/>
      <c r="H124" s="14"/>
      <c r="I124" s="138"/>
      <c r="J124" s="14"/>
      <c r="K124" s="138"/>
      <c r="L124" s="14"/>
      <c r="M124" s="138"/>
      <c r="N124" s="14"/>
      <c r="O124" s="138"/>
      <c r="P124" s="14"/>
      <c r="Q124" s="138"/>
      <c r="R124" s="14"/>
      <c r="S124" s="138"/>
      <c r="T124" s="14"/>
      <c r="U124" s="138"/>
      <c r="V124" s="14"/>
      <c r="W124" s="138"/>
      <c r="X124" s="14"/>
      <c r="Y124" s="138"/>
      <c r="Z124" s="14"/>
      <c r="AA124" s="138"/>
      <c r="AB124" s="14"/>
      <c r="AC124" s="138"/>
      <c r="AD124" s="14"/>
      <c r="AF124" s="14"/>
    </row>
    <row r="125" spans="2:32" x14ac:dyDescent="0.25">
      <c r="B125" s="14"/>
      <c r="C125" s="138"/>
      <c r="D125" s="14"/>
      <c r="E125" s="138"/>
      <c r="F125" s="14"/>
      <c r="G125" s="138"/>
      <c r="H125" s="14"/>
      <c r="I125" s="138"/>
      <c r="J125" s="14"/>
      <c r="K125" s="138"/>
      <c r="L125" s="14"/>
      <c r="M125" s="138"/>
      <c r="N125" s="14"/>
      <c r="O125" s="138"/>
      <c r="P125" s="14"/>
      <c r="Q125" s="138"/>
      <c r="R125" s="14"/>
      <c r="S125" s="138"/>
      <c r="T125" s="14"/>
      <c r="U125" s="138"/>
      <c r="V125" s="14"/>
      <c r="W125" s="138"/>
      <c r="X125" s="14"/>
      <c r="Y125" s="138"/>
      <c r="Z125" s="14"/>
      <c r="AA125" s="138"/>
      <c r="AB125" s="14"/>
      <c r="AC125" s="138"/>
      <c r="AD125" s="14"/>
      <c r="AF125" s="14"/>
    </row>
    <row r="126" spans="2:32" x14ac:dyDescent="0.25">
      <c r="B126" s="14"/>
      <c r="C126" s="138"/>
      <c r="D126" s="14"/>
      <c r="E126" s="138"/>
      <c r="F126" s="14"/>
      <c r="G126" s="138"/>
      <c r="H126" s="14"/>
      <c r="I126" s="138"/>
      <c r="J126" s="14"/>
      <c r="K126" s="138"/>
      <c r="L126" s="14"/>
      <c r="M126" s="138"/>
      <c r="N126" s="14"/>
      <c r="O126" s="138"/>
      <c r="P126" s="14"/>
      <c r="Q126" s="138"/>
      <c r="R126" s="14"/>
      <c r="S126" s="138"/>
      <c r="T126" s="14"/>
      <c r="U126" s="138"/>
      <c r="V126" s="14"/>
      <c r="W126" s="138"/>
      <c r="X126" s="14"/>
      <c r="Y126" s="138"/>
      <c r="Z126" s="14"/>
      <c r="AA126" s="138"/>
      <c r="AB126" s="14"/>
      <c r="AC126" s="138"/>
      <c r="AD126" s="14"/>
      <c r="AF126" s="14"/>
    </row>
    <row r="127" spans="2:32" x14ac:dyDescent="0.25">
      <c r="B127" s="14"/>
      <c r="C127" s="138"/>
      <c r="D127" s="14"/>
      <c r="E127" s="138"/>
      <c r="F127" s="14"/>
      <c r="G127" s="138"/>
      <c r="H127" s="14"/>
      <c r="I127" s="138"/>
      <c r="J127" s="14"/>
      <c r="K127" s="138"/>
      <c r="L127" s="14"/>
      <c r="M127" s="138"/>
      <c r="N127" s="14"/>
      <c r="O127" s="138"/>
      <c r="P127" s="14"/>
      <c r="Q127" s="138"/>
      <c r="R127" s="14"/>
      <c r="S127" s="138"/>
      <c r="T127" s="14"/>
      <c r="U127" s="138"/>
      <c r="V127" s="14"/>
      <c r="W127" s="138"/>
      <c r="X127" s="14"/>
      <c r="Y127" s="138"/>
      <c r="Z127" s="14"/>
      <c r="AA127" s="138"/>
      <c r="AB127" s="14"/>
      <c r="AC127" s="138"/>
      <c r="AD127" s="14"/>
      <c r="AF127" s="14"/>
    </row>
    <row r="128" spans="2:32" x14ac:dyDescent="0.25">
      <c r="B128" s="14"/>
      <c r="C128" s="138"/>
      <c r="D128" s="14"/>
      <c r="E128" s="138"/>
      <c r="F128" s="14"/>
      <c r="G128" s="138"/>
      <c r="H128" s="14"/>
      <c r="I128" s="138"/>
      <c r="J128" s="14"/>
      <c r="K128" s="138"/>
      <c r="L128" s="14"/>
      <c r="M128" s="138"/>
      <c r="N128" s="14"/>
      <c r="O128" s="138"/>
      <c r="P128" s="14"/>
      <c r="Q128" s="138"/>
      <c r="R128" s="14"/>
      <c r="S128" s="138"/>
      <c r="T128" s="14"/>
      <c r="U128" s="138"/>
      <c r="V128" s="14"/>
      <c r="W128" s="138"/>
      <c r="X128" s="14"/>
      <c r="Y128" s="138"/>
      <c r="Z128" s="14"/>
      <c r="AA128" s="138"/>
      <c r="AB128" s="14"/>
      <c r="AC128" s="138"/>
      <c r="AD128" s="14"/>
      <c r="AF128" s="14"/>
    </row>
    <row r="129" spans="2:32" x14ac:dyDescent="0.25">
      <c r="B129" s="14"/>
      <c r="C129" s="138"/>
      <c r="D129" s="14"/>
      <c r="E129" s="138"/>
      <c r="F129" s="14"/>
      <c r="G129" s="138"/>
      <c r="H129" s="14"/>
      <c r="I129" s="138"/>
      <c r="J129" s="14"/>
      <c r="K129" s="138"/>
      <c r="L129" s="14"/>
      <c r="M129" s="138"/>
      <c r="N129" s="14"/>
      <c r="O129" s="138"/>
      <c r="P129" s="14"/>
      <c r="Q129" s="138"/>
      <c r="R129" s="14"/>
      <c r="S129" s="138"/>
      <c r="T129" s="14"/>
      <c r="U129" s="138"/>
      <c r="V129" s="14"/>
      <c r="W129" s="138"/>
      <c r="X129" s="14"/>
      <c r="Y129" s="138"/>
      <c r="Z129" s="14"/>
      <c r="AA129" s="138"/>
      <c r="AB129" s="14"/>
      <c r="AC129" s="138"/>
      <c r="AD129" s="14"/>
      <c r="AF129" s="14"/>
    </row>
    <row r="130" spans="2:32" x14ac:dyDescent="0.25">
      <c r="B130" s="14"/>
      <c r="C130" s="138"/>
      <c r="D130" s="14"/>
      <c r="E130" s="138"/>
      <c r="F130" s="14"/>
      <c r="G130" s="138"/>
      <c r="H130" s="14"/>
      <c r="I130" s="138"/>
      <c r="J130" s="14"/>
      <c r="K130" s="138"/>
      <c r="L130" s="14"/>
      <c r="M130" s="138"/>
      <c r="N130" s="14"/>
      <c r="O130" s="138"/>
      <c r="P130" s="14"/>
      <c r="Q130" s="138"/>
      <c r="R130" s="14"/>
      <c r="S130" s="138"/>
      <c r="T130" s="14"/>
      <c r="U130" s="138"/>
      <c r="V130" s="14"/>
      <c r="W130" s="138"/>
      <c r="X130" s="14"/>
      <c r="Y130" s="138"/>
      <c r="Z130" s="14"/>
      <c r="AA130" s="138"/>
      <c r="AB130" s="14"/>
      <c r="AC130" s="138"/>
      <c r="AD130" s="14"/>
      <c r="AF130" s="14"/>
    </row>
    <row r="131" spans="2:32" x14ac:dyDescent="0.25">
      <c r="B131" s="14"/>
      <c r="C131" s="138"/>
      <c r="D131" s="14"/>
      <c r="E131" s="138"/>
      <c r="F131" s="14"/>
      <c r="G131" s="138"/>
      <c r="H131" s="14"/>
      <c r="I131" s="138"/>
      <c r="J131" s="14"/>
      <c r="K131" s="138"/>
      <c r="L131" s="14"/>
      <c r="M131" s="138"/>
      <c r="N131" s="14"/>
      <c r="O131" s="138"/>
      <c r="P131" s="14"/>
      <c r="Q131" s="138"/>
      <c r="R131" s="14"/>
      <c r="S131" s="138"/>
      <c r="T131" s="14"/>
      <c r="U131" s="138"/>
      <c r="V131" s="14"/>
      <c r="W131" s="138"/>
      <c r="X131" s="14"/>
      <c r="Y131" s="138"/>
      <c r="Z131" s="14"/>
      <c r="AA131" s="138"/>
      <c r="AB131" s="14"/>
      <c r="AC131" s="138"/>
      <c r="AD131" s="14"/>
      <c r="AF131" s="14"/>
    </row>
    <row r="132" spans="2:32" x14ac:dyDescent="0.25">
      <c r="B132" s="14"/>
      <c r="C132" s="138"/>
      <c r="D132" s="14"/>
      <c r="E132" s="138"/>
      <c r="F132" s="14"/>
      <c r="G132" s="138"/>
      <c r="H132" s="14"/>
      <c r="I132" s="138"/>
      <c r="J132" s="14"/>
      <c r="K132" s="138"/>
      <c r="L132" s="14"/>
      <c r="M132" s="138"/>
      <c r="N132" s="14"/>
      <c r="O132" s="138"/>
      <c r="P132" s="14"/>
      <c r="Q132" s="138"/>
      <c r="R132" s="14"/>
      <c r="S132" s="138"/>
      <c r="T132" s="14"/>
      <c r="U132" s="138"/>
      <c r="V132" s="14"/>
      <c r="W132" s="138"/>
      <c r="X132" s="14"/>
      <c r="Y132" s="138"/>
      <c r="Z132" s="14"/>
      <c r="AA132" s="138"/>
      <c r="AB132" s="14"/>
      <c r="AC132" s="138"/>
      <c r="AD132" s="14"/>
      <c r="AF132" s="14"/>
    </row>
    <row r="133" spans="2:32" x14ac:dyDescent="0.25">
      <c r="B133" s="14"/>
      <c r="C133" s="138"/>
      <c r="D133" s="14"/>
      <c r="E133" s="138"/>
      <c r="F133" s="14"/>
      <c r="G133" s="138"/>
      <c r="H133" s="14"/>
      <c r="I133" s="138"/>
      <c r="J133" s="14"/>
      <c r="K133" s="138"/>
      <c r="L133" s="14"/>
      <c r="M133" s="138"/>
      <c r="N133" s="14"/>
      <c r="O133" s="138"/>
      <c r="P133" s="14"/>
      <c r="Q133" s="138"/>
      <c r="R133" s="14"/>
      <c r="S133" s="138"/>
      <c r="T133" s="14"/>
      <c r="U133" s="138"/>
      <c r="V133" s="14"/>
      <c r="W133" s="138"/>
      <c r="X133" s="14"/>
      <c r="Y133" s="138"/>
      <c r="Z133" s="14"/>
      <c r="AA133" s="138"/>
      <c r="AB133" s="14"/>
      <c r="AC133" s="138"/>
      <c r="AD133" s="14"/>
      <c r="AF133" s="14"/>
    </row>
    <row r="134" spans="2:32" x14ac:dyDescent="0.25">
      <c r="B134" s="14"/>
      <c r="C134" s="138"/>
      <c r="D134" s="14"/>
      <c r="E134" s="138"/>
      <c r="F134" s="14"/>
      <c r="G134" s="138"/>
      <c r="H134" s="14"/>
      <c r="I134" s="138"/>
      <c r="J134" s="14"/>
      <c r="K134" s="138"/>
      <c r="L134" s="14"/>
      <c r="M134" s="138"/>
      <c r="N134" s="14"/>
      <c r="O134" s="138"/>
      <c r="P134" s="14"/>
      <c r="Q134" s="138"/>
      <c r="R134" s="14"/>
      <c r="S134" s="138"/>
      <c r="T134" s="14"/>
      <c r="U134" s="138"/>
      <c r="V134" s="14"/>
      <c r="W134" s="138"/>
      <c r="X134" s="14"/>
      <c r="Y134" s="138"/>
      <c r="Z134" s="14"/>
      <c r="AA134" s="138"/>
      <c r="AB134" s="14"/>
      <c r="AC134" s="138"/>
      <c r="AD134" s="14"/>
      <c r="AF134" s="14"/>
    </row>
    <row r="135" spans="2:32" x14ac:dyDescent="0.25">
      <c r="B135" s="14"/>
      <c r="C135" s="138"/>
      <c r="D135" s="14"/>
      <c r="E135" s="138"/>
      <c r="F135" s="14"/>
      <c r="G135" s="138"/>
      <c r="H135" s="14"/>
      <c r="I135" s="138"/>
      <c r="J135" s="14"/>
      <c r="K135" s="138"/>
      <c r="L135" s="14"/>
      <c r="M135" s="138"/>
      <c r="N135" s="14"/>
      <c r="O135" s="138"/>
      <c r="P135" s="14"/>
      <c r="Q135" s="138"/>
      <c r="R135" s="14"/>
      <c r="S135" s="138"/>
      <c r="T135" s="14"/>
      <c r="U135" s="138"/>
      <c r="V135" s="14"/>
      <c r="W135" s="138"/>
      <c r="X135" s="14"/>
      <c r="Y135" s="138"/>
      <c r="Z135" s="14"/>
      <c r="AA135" s="138"/>
      <c r="AB135" s="14"/>
      <c r="AC135" s="138"/>
      <c r="AD135" s="14"/>
      <c r="AF135" s="14"/>
    </row>
    <row r="136" spans="2:32" x14ac:dyDescent="0.25">
      <c r="B136" s="14"/>
      <c r="C136" s="138"/>
      <c r="D136" s="14"/>
      <c r="E136" s="138"/>
      <c r="F136" s="14"/>
      <c r="G136" s="138"/>
      <c r="H136" s="14"/>
      <c r="I136" s="138"/>
      <c r="J136" s="14"/>
      <c r="K136" s="138"/>
      <c r="L136" s="14"/>
      <c r="M136" s="138"/>
      <c r="N136" s="14"/>
      <c r="O136" s="138"/>
      <c r="P136" s="14"/>
      <c r="Q136" s="138"/>
      <c r="R136" s="14"/>
      <c r="S136" s="138"/>
      <c r="T136" s="14"/>
      <c r="U136" s="138"/>
      <c r="V136" s="14"/>
      <c r="W136" s="138"/>
      <c r="X136" s="14"/>
      <c r="Y136" s="138"/>
      <c r="Z136" s="14"/>
      <c r="AA136" s="138"/>
      <c r="AB136" s="14"/>
      <c r="AC136" s="138"/>
      <c r="AD136" s="14"/>
      <c r="AF136" s="14"/>
    </row>
    <row r="137" spans="2:32" x14ac:dyDescent="0.25">
      <c r="B137" s="14"/>
      <c r="C137" s="138"/>
      <c r="D137" s="14"/>
      <c r="E137" s="138"/>
      <c r="F137" s="14"/>
      <c r="G137" s="138"/>
      <c r="H137" s="14"/>
      <c r="I137" s="138"/>
      <c r="J137" s="14"/>
      <c r="K137" s="138"/>
      <c r="L137" s="14"/>
      <c r="M137" s="138"/>
      <c r="N137" s="14"/>
      <c r="O137" s="138"/>
      <c r="P137" s="14"/>
      <c r="Q137" s="138"/>
      <c r="R137" s="14"/>
      <c r="S137" s="138"/>
      <c r="T137" s="14"/>
      <c r="U137" s="138"/>
      <c r="V137" s="14"/>
      <c r="W137" s="138"/>
      <c r="X137" s="14"/>
      <c r="Y137" s="138"/>
      <c r="Z137" s="14"/>
      <c r="AA137" s="138"/>
      <c r="AB137" s="14"/>
      <c r="AC137" s="138"/>
      <c r="AD137" s="14"/>
      <c r="AF137" s="14"/>
    </row>
    <row r="138" spans="2:32" x14ac:dyDescent="0.25">
      <c r="B138" s="14"/>
      <c r="C138" s="138"/>
      <c r="D138" s="14"/>
      <c r="E138" s="138"/>
      <c r="F138" s="14"/>
      <c r="G138" s="138"/>
      <c r="H138" s="14"/>
      <c r="I138" s="138"/>
      <c r="J138" s="14"/>
      <c r="K138" s="138"/>
      <c r="L138" s="14"/>
      <c r="M138" s="138"/>
      <c r="N138" s="14"/>
      <c r="O138" s="138"/>
      <c r="P138" s="14"/>
      <c r="Q138" s="138"/>
      <c r="R138" s="14"/>
      <c r="S138" s="138"/>
      <c r="T138" s="14"/>
      <c r="U138" s="138"/>
      <c r="V138" s="14"/>
      <c r="W138" s="138"/>
      <c r="X138" s="14"/>
      <c r="Y138" s="138"/>
      <c r="Z138" s="14"/>
      <c r="AA138" s="138"/>
      <c r="AB138" s="14"/>
      <c r="AC138" s="138"/>
      <c r="AD138" s="14"/>
      <c r="AF138" s="14"/>
    </row>
    <row r="139" spans="2:32" x14ac:dyDescent="0.25">
      <c r="B139" s="14"/>
      <c r="C139" s="138"/>
      <c r="D139" s="14"/>
      <c r="E139" s="138"/>
      <c r="F139" s="14"/>
      <c r="G139" s="138"/>
      <c r="H139" s="14"/>
      <c r="I139" s="138"/>
      <c r="J139" s="14"/>
      <c r="K139" s="138"/>
      <c r="L139" s="14"/>
      <c r="M139" s="138"/>
      <c r="N139" s="14"/>
      <c r="O139" s="138"/>
      <c r="P139" s="14"/>
      <c r="Q139" s="138"/>
      <c r="R139" s="14"/>
      <c r="S139" s="138"/>
      <c r="T139" s="14"/>
      <c r="U139" s="138"/>
      <c r="V139" s="14"/>
      <c r="W139" s="138"/>
      <c r="X139" s="14"/>
      <c r="Y139" s="138"/>
      <c r="Z139" s="14"/>
      <c r="AA139" s="138"/>
      <c r="AB139" s="14"/>
      <c r="AC139" s="138"/>
      <c r="AD139" s="14"/>
      <c r="AF139" s="14"/>
    </row>
    <row r="140" spans="2:32" x14ac:dyDescent="0.25">
      <c r="B140" s="14"/>
      <c r="C140" s="138"/>
      <c r="D140" s="14"/>
      <c r="E140" s="138"/>
      <c r="F140" s="14"/>
      <c r="G140" s="138"/>
      <c r="H140" s="14"/>
      <c r="I140" s="138"/>
      <c r="J140" s="14"/>
      <c r="K140" s="138"/>
      <c r="L140" s="14"/>
      <c r="M140" s="138"/>
      <c r="N140" s="14"/>
      <c r="O140" s="138"/>
      <c r="P140" s="14"/>
      <c r="Q140" s="138"/>
      <c r="R140" s="14"/>
      <c r="S140" s="138"/>
      <c r="T140" s="14"/>
      <c r="U140" s="138"/>
      <c r="V140" s="14"/>
      <c r="W140" s="138"/>
      <c r="X140" s="14"/>
      <c r="Y140" s="138"/>
      <c r="Z140" s="14"/>
      <c r="AA140" s="138"/>
      <c r="AB140" s="14"/>
      <c r="AC140" s="138"/>
      <c r="AD140" s="14"/>
      <c r="AF140" s="14"/>
    </row>
    <row r="141" spans="2:32" x14ac:dyDescent="0.25">
      <c r="B141" s="14"/>
      <c r="C141" s="138"/>
      <c r="D141" s="14"/>
      <c r="E141" s="138"/>
      <c r="F141" s="14"/>
      <c r="G141" s="138"/>
      <c r="H141" s="14"/>
      <c r="I141" s="138"/>
      <c r="J141" s="14"/>
      <c r="K141" s="138"/>
      <c r="L141" s="14"/>
      <c r="M141" s="138"/>
      <c r="N141" s="14"/>
      <c r="O141" s="138"/>
      <c r="P141" s="14"/>
      <c r="Q141" s="138"/>
      <c r="R141" s="14"/>
      <c r="S141" s="138"/>
      <c r="T141" s="14"/>
      <c r="U141" s="138"/>
      <c r="V141" s="14"/>
      <c r="W141" s="138"/>
      <c r="X141" s="14"/>
      <c r="Y141" s="138"/>
      <c r="Z141" s="14"/>
      <c r="AA141" s="138"/>
      <c r="AB141" s="14"/>
      <c r="AC141" s="138"/>
      <c r="AD141" s="14"/>
      <c r="AF141" s="14"/>
    </row>
    <row r="142" spans="2:32" x14ac:dyDescent="0.25">
      <c r="B142" s="14"/>
      <c r="C142" s="138"/>
      <c r="D142" s="14"/>
      <c r="E142" s="138"/>
      <c r="F142" s="14"/>
      <c r="G142" s="138"/>
      <c r="H142" s="14"/>
      <c r="I142" s="138"/>
      <c r="J142" s="14"/>
      <c r="K142" s="138"/>
      <c r="L142" s="14"/>
      <c r="M142" s="138"/>
      <c r="N142" s="14"/>
      <c r="O142" s="138"/>
      <c r="P142" s="14"/>
      <c r="Q142" s="138"/>
      <c r="R142" s="14"/>
      <c r="S142" s="138"/>
      <c r="T142" s="14"/>
      <c r="U142" s="138"/>
      <c r="V142" s="14"/>
      <c r="W142" s="138"/>
      <c r="X142" s="14"/>
      <c r="Y142" s="138"/>
      <c r="Z142" s="14"/>
      <c r="AA142" s="138"/>
      <c r="AB142" s="14"/>
      <c r="AC142" s="138"/>
      <c r="AD142" s="14"/>
      <c r="AF142" s="14"/>
    </row>
    <row r="143" spans="2:32" x14ac:dyDescent="0.25">
      <c r="B143" s="14"/>
      <c r="C143" s="138"/>
      <c r="D143" s="14"/>
      <c r="E143" s="138"/>
      <c r="F143" s="14"/>
      <c r="G143" s="138"/>
      <c r="H143" s="14"/>
      <c r="I143" s="138"/>
      <c r="J143" s="14"/>
      <c r="K143" s="138"/>
      <c r="L143" s="14"/>
      <c r="M143" s="138"/>
      <c r="N143" s="14"/>
      <c r="O143" s="138"/>
      <c r="P143" s="14"/>
      <c r="Q143" s="138"/>
      <c r="R143" s="14"/>
      <c r="S143" s="138"/>
      <c r="T143" s="14"/>
      <c r="U143" s="138"/>
      <c r="V143" s="14"/>
      <c r="W143" s="138"/>
      <c r="X143" s="14"/>
      <c r="Y143" s="138"/>
      <c r="Z143" s="14"/>
      <c r="AA143" s="138"/>
      <c r="AB143" s="14"/>
      <c r="AC143" s="138"/>
      <c r="AD143" s="14"/>
      <c r="AF143" s="14"/>
    </row>
    <row r="144" spans="2:32" x14ac:dyDescent="0.25">
      <c r="B144" s="14"/>
      <c r="C144" s="138"/>
      <c r="D144" s="14"/>
      <c r="E144" s="138"/>
      <c r="F144" s="14"/>
      <c r="G144" s="138"/>
      <c r="H144" s="14"/>
      <c r="I144" s="138"/>
      <c r="J144" s="14"/>
      <c r="K144" s="138"/>
      <c r="L144" s="14"/>
      <c r="M144" s="138"/>
      <c r="N144" s="14"/>
      <c r="O144" s="138"/>
      <c r="P144" s="14"/>
      <c r="Q144" s="138"/>
      <c r="R144" s="14"/>
      <c r="S144" s="138"/>
      <c r="T144" s="14"/>
      <c r="U144" s="138"/>
      <c r="V144" s="14"/>
      <c r="W144" s="138"/>
      <c r="X144" s="14"/>
      <c r="Y144" s="138"/>
      <c r="Z144" s="14"/>
      <c r="AA144" s="138"/>
      <c r="AB144" s="14"/>
      <c r="AC144" s="138"/>
      <c r="AD144" s="14"/>
      <c r="AF144" s="14"/>
    </row>
    <row r="145" spans="2:32" x14ac:dyDescent="0.25">
      <c r="B145" s="14"/>
      <c r="C145" s="138"/>
      <c r="D145" s="14"/>
      <c r="E145" s="138"/>
      <c r="F145" s="14"/>
      <c r="G145" s="138"/>
      <c r="H145" s="14"/>
      <c r="I145" s="138"/>
      <c r="J145" s="14"/>
      <c r="K145" s="138"/>
      <c r="L145" s="14"/>
      <c r="M145" s="138"/>
      <c r="N145" s="14"/>
      <c r="O145" s="138"/>
      <c r="P145" s="14"/>
      <c r="Q145" s="138"/>
      <c r="R145" s="14"/>
      <c r="S145" s="138"/>
      <c r="T145" s="14"/>
      <c r="U145" s="138"/>
      <c r="V145" s="14"/>
      <c r="W145" s="138"/>
      <c r="X145" s="14"/>
      <c r="Y145" s="138"/>
      <c r="Z145" s="14"/>
      <c r="AA145" s="138"/>
      <c r="AB145" s="14"/>
      <c r="AC145" s="138"/>
      <c r="AD145" s="14"/>
      <c r="AF145" s="14"/>
    </row>
    <row r="146" spans="2:32" x14ac:dyDescent="0.25">
      <c r="B146" s="14"/>
      <c r="C146" s="138"/>
      <c r="D146" s="14"/>
      <c r="E146" s="138"/>
      <c r="F146" s="14"/>
      <c r="G146" s="138"/>
      <c r="H146" s="14"/>
      <c r="I146" s="138"/>
      <c r="J146" s="14"/>
      <c r="K146" s="138"/>
      <c r="L146" s="14"/>
      <c r="M146" s="138"/>
      <c r="N146" s="14"/>
      <c r="O146" s="138"/>
      <c r="P146" s="14"/>
      <c r="Q146" s="138"/>
      <c r="R146" s="14"/>
      <c r="S146" s="138"/>
      <c r="T146" s="14"/>
      <c r="U146" s="138"/>
      <c r="V146" s="14"/>
      <c r="W146" s="138"/>
      <c r="X146" s="14"/>
      <c r="Y146" s="138"/>
      <c r="Z146" s="14"/>
      <c r="AA146" s="138"/>
      <c r="AB146" s="14"/>
      <c r="AC146" s="138"/>
      <c r="AD146" s="14"/>
      <c r="AF146" s="14"/>
    </row>
    <row r="147" spans="2:32" x14ac:dyDescent="0.25">
      <c r="B147" s="14"/>
      <c r="C147" s="138"/>
      <c r="D147" s="14"/>
      <c r="E147" s="138"/>
      <c r="F147" s="14"/>
      <c r="G147" s="138"/>
      <c r="H147" s="14"/>
      <c r="I147" s="138"/>
      <c r="J147" s="14"/>
      <c r="K147" s="138"/>
      <c r="L147" s="14"/>
      <c r="M147" s="138"/>
      <c r="N147" s="14"/>
      <c r="O147" s="138"/>
      <c r="P147" s="14"/>
      <c r="Q147" s="138"/>
      <c r="R147" s="14"/>
      <c r="S147" s="138"/>
      <c r="T147" s="14"/>
      <c r="U147" s="138"/>
      <c r="V147" s="14"/>
      <c r="W147" s="138"/>
      <c r="X147" s="14"/>
      <c r="Y147" s="138"/>
      <c r="Z147" s="14"/>
      <c r="AA147" s="138"/>
      <c r="AB147" s="14"/>
      <c r="AC147" s="138"/>
      <c r="AD147" s="14"/>
      <c r="AF147" s="14"/>
    </row>
    <row r="148" spans="2:32" x14ac:dyDescent="0.25">
      <c r="B148" s="14"/>
      <c r="C148" s="138"/>
      <c r="D148" s="14"/>
      <c r="E148" s="138"/>
      <c r="F148" s="14"/>
      <c r="G148" s="138"/>
      <c r="H148" s="14"/>
      <c r="I148" s="138"/>
      <c r="J148" s="14"/>
      <c r="K148" s="138"/>
      <c r="L148" s="14"/>
      <c r="M148" s="138"/>
      <c r="N148" s="14"/>
      <c r="O148" s="138"/>
      <c r="P148" s="14"/>
      <c r="Q148" s="138"/>
      <c r="R148" s="14"/>
      <c r="S148" s="138"/>
      <c r="T148" s="14"/>
      <c r="U148" s="138"/>
      <c r="V148" s="14"/>
      <c r="W148" s="138"/>
      <c r="X148" s="14"/>
      <c r="Y148" s="138"/>
      <c r="Z148" s="14"/>
      <c r="AA148" s="138"/>
      <c r="AB148" s="14"/>
      <c r="AC148" s="138"/>
      <c r="AD148" s="14"/>
      <c r="AF148" s="14"/>
    </row>
    <row r="149" spans="2:32" x14ac:dyDescent="0.25">
      <c r="B149" s="14"/>
      <c r="C149" s="138"/>
      <c r="D149" s="14"/>
      <c r="E149" s="138"/>
      <c r="F149" s="14"/>
      <c r="G149" s="138"/>
      <c r="H149" s="14"/>
      <c r="I149" s="138"/>
      <c r="J149" s="14"/>
      <c r="K149" s="138"/>
      <c r="L149" s="14"/>
      <c r="M149" s="138"/>
      <c r="N149" s="14"/>
      <c r="O149" s="138"/>
      <c r="P149" s="14"/>
      <c r="Q149" s="138"/>
      <c r="R149" s="14"/>
      <c r="S149" s="138"/>
      <c r="T149" s="14"/>
      <c r="U149" s="138"/>
      <c r="V149" s="14"/>
      <c r="W149" s="138"/>
      <c r="X149" s="14"/>
      <c r="Y149" s="138"/>
      <c r="Z149" s="14"/>
      <c r="AA149" s="138"/>
      <c r="AB149" s="14"/>
      <c r="AC149" s="138"/>
      <c r="AD149" s="14"/>
      <c r="AF149" s="14"/>
    </row>
    <row r="150" spans="2:32" x14ac:dyDescent="0.25">
      <c r="B150" s="14"/>
      <c r="C150" s="138"/>
      <c r="D150" s="14"/>
      <c r="E150" s="138"/>
      <c r="F150" s="14"/>
      <c r="G150" s="138"/>
      <c r="H150" s="14"/>
      <c r="I150" s="138"/>
      <c r="J150" s="14"/>
      <c r="K150" s="138"/>
      <c r="L150" s="14"/>
      <c r="M150" s="138"/>
      <c r="N150" s="14"/>
      <c r="O150" s="138"/>
      <c r="P150" s="14"/>
      <c r="Q150" s="138"/>
      <c r="R150" s="14"/>
      <c r="S150" s="138"/>
      <c r="T150" s="14"/>
      <c r="U150" s="138"/>
      <c r="V150" s="14"/>
      <c r="W150" s="138"/>
      <c r="X150" s="14"/>
      <c r="Y150" s="138"/>
      <c r="Z150" s="14"/>
      <c r="AA150" s="138"/>
      <c r="AB150" s="14"/>
      <c r="AC150" s="138"/>
      <c r="AD150" s="14"/>
      <c r="AF150" s="14"/>
    </row>
    <row r="151" spans="2:32" x14ac:dyDescent="0.25">
      <c r="B151" s="14"/>
      <c r="C151" s="138"/>
      <c r="D151" s="14"/>
      <c r="E151" s="138"/>
      <c r="F151" s="14"/>
      <c r="G151" s="138"/>
      <c r="H151" s="14"/>
      <c r="I151" s="138"/>
      <c r="J151" s="14"/>
      <c r="K151" s="138"/>
      <c r="L151" s="14"/>
      <c r="M151" s="138"/>
      <c r="N151" s="14"/>
      <c r="O151" s="138"/>
      <c r="P151" s="14"/>
      <c r="Q151" s="138"/>
      <c r="R151" s="14"/>
      <c r="S151" s="138"/>
      <c r="T151" s="14"/>
      <c r="U151" s="138"/>
      <c r="V151" s="14"/>
      <c r="W151" s="138"/>
      <c r="X151" s="14"/>
      <c r="Y151" s="138"/>
      <c r="Z151" s="14"/>
      <c r="AA151" s="138"/>
      <c r="AB151" s="14"/>
      <c r="AC151" s="138"/>
      <c r="AD151" s="14"/>
      <c r="AF151" s="14"/>
    </row>
    <row r="152" spans="2:32" x14ac:dyDescent="0.25">
      <c r="B152" s="14"/>
      <c r="C152" s="138"/>
      <c r="D152" s="14"/>
      <c r="E152" s="138"/>
      <c r="F152" s="14"/>
      <c r="G152" s="138"/>
      <c r="H152" s="14"/>
      <c r="I152" s="138"/>
      <c r="J152" s="14"/>
      <c r="K152" s="138"/>
      <c r="L152" s="14"/>
      <c r="M152" s="138"/>
      <c r="N152" s="14"/>
      <c r="O152" s="138"/>
      <c r="P152" s="14"/>
      <c r="Q152" s="138"/>
      <c r="R152" s="14"/>
      <c r="S152" s="138"/>
      <c r="T152" s="14"/>
      <c r="U152" s="138"/>
      <c r="V152" s="14"/>
      <c r="W152" s="138"/>
      <c r="X152" s="14"/>
      <c r="Y152" s="138"/>
      <c r="Z152" s="14"/>
      <c r="AA152" s="138"/>
      <c r="AB152" s="14"/>
      <c r="AC152" s="138"/>
      <c r="AD152" s="14"/>
      <c r="AF152" s="14"/>
    </row>
    <row r="153" spans="2:32" x14ac:dyDescent="0.25">
      <c r="B153" s="14"/>
      <c r="C153" s="138"/>
      <c r="D153" s="14"/>
      <c r="E153" s="138"/>
      <c r="F153" s="14"/>
      <c r="G153" s="138"/>
      <c r="H153" s="14"/>
      <c r="I153" s="138"/>
      <c r="J153" s="14"/>
      <c r="K153" s="138"/>
      <c r="L153" s="14"/>
      <c r="M153" s="138"/>
      <c r="N153" s="14"/>
      <c r="O153" s="138"/>
      <c r="P153" s="14"/>
      <c r="Q153" s="138"/>
      <c r="R153" s="14"/>
      <c r="S153" s="138"/>
      <c r="T153" s="14"/>
      <c r="U153" s="138"/>
      <c r="V153" s="14"/>
      <c r="W153" s="138"/>
      <c r="X153" s="14"/>
      <c r="Y153" s="138"/>
      <c r="Z153" s="14"/>
      <c r="AA153" s="138"/>
      <c r="AB153" s="14"/>
      <c r="AC153" s="138"/>
      <c r="AD153" s="14"/>
      <c r="AF153" s="14"/>
    </row>
    <row r="154" spans="2:32" x14ac:dyDescent="0.25">
      <c r="B154" s="14"/>
      <c r="C154" s="138"/>
      <c r="D154" s="14"/>
      <c r="E154" s="138"/>
      <c r="F154" s="14"/>
      <c r="G154" s="138"/>
      <c r="H154" s="14"/>
      <c r="I154" s="138"/>
      <c r="J154" s="14"/>
      <c r="K154" s="138"/>
      <c r="L154" s="14"/>
      <c r="M154" s="138"/>
      <c r="N154" s="14"/>
      <c r="O154" s="138"/>
      <c r="P154" s="14"/>
      <c r="Q154" s="138"/>
      <c r="R154" s="14"/>
      <c r="S154" s="138"/>
      <c r="T154" s="14"/>
      <c r="U154" s="138"/>
      <c r="V154" s="14"/>
      <c r="W154" s="138"/>
      <c r="X154" s="14"/>
      <c r="Y154" s="138"/>
      <c r="Z154" s="14"/>
      <c r="AA154" s="138"/>
      <c r="AB154" s="14"/>
      <c r="AC154" s="138"/>
      <c r="AD154" s="14"/>
      <c r="AF154" s="14"/>
    </row>
    <row r="155" spans="2:32" x14ac:dyDescent="0.25">
      <c r="B155" s="14"/>
      <c r="C155" s="138"/>
      <c r="D155" s="14"/>
      <c r="E155" s="138"/>
      <c r="F155" s="14"/>
      <c r="G155" s="138"/>
      <c r="H155" s="14"/>
      <c r="I155" s="138"/>
      <c r="J155" s="14"/>
      <c r="K155" s="138"/>
      <c r="L155" s="14"/>
      <c r="M155" s="138"/>
      <c r="N155" s="14"/>
      <c r="O155" s="138"/>
      <c r="P155" s="14"/>
      <c r="Q155" s="138"/>
      <c r="R155" s="14"/>
      <c r="S155" s="138"/>
      <c r="T155" s="14"/>
      <c r="U155" s="138"/>
      <c r="V155" s="14"/>
      <c r="W155" s="138"/>
      <c r="X155" s="14"/>
      <c r="Y155" s="138"/>
      <c r="Z155" s="14"/>
      <c r="AA155" s="138"/>
      <c r="AB155" s="14"/>
      <c r="AC155" s="138"/>
      <c r="AD155" s="14"/>
      <c r="AF155" s="14"/>
    </row>
    <row r="156" spans="2:32" x14ac:dyDescent="0.25">
      <c r="B156" s="14"/>
      <c r="C156" s="138"/>
      <c r="D156" s="14"/>
      <c r="E156" s="138"/>
      <c r="F156" s="14"/>
      <c r="G156" s="138"/>
      <c r="H156" s="14"/>
      <c r="I156" s="138"/>
      <c r="J156" s="14"/>
      <c r="K156" s="138"/>
      <c r="L156" s="14"/>
      <c r="M156" s="138"/>
      <c r="N156" s="14"/>
      <c r="O156" s="138"/>
      <c r="P156" s="14"/>
      <c r="Q156" s="138"/>
      <c r="R156" s="14"/>
      <c r="S156" s="138"/>
      <c r="T156" s="14"/>
      <c r="U156" s="138"/>
      <c r="V156" s="14"/>
      <c r="W156" s="138"/>
      <c r="X156" s="14"/>
      <c r="Y156" s="138"/>
      <c r="Z156" s="14"/>
      <c r="AA156" s="138"/>
      <c r="AB156" s="14"/>
      <c r="AC156" s="138"/>
      <c r="AD156" s="14"/>
      <c r="AF156" s="14"/>
    </row>
    <row r="157" spans="2:32" x14ac:dyDescent="0.25">
      <c r="B157" s="14"/>
      <c r="C157" s="138"/>
      <c r="D157" s="14"/>
      <c r="E157" s="138"/>
      <c r="F157" s="14"/>
      <c r="G157" s="138"/>
      <c r="H157" s="14"/>
      <c r="I157" s="138"/>
      <c r="J157" s="14"/>
      <c r="K157" s="138"/>
      <c r="L157" s="14"/>
      <c r="M157" s="138"/>
      <c r="N157" s="14"/>
      <c r="O157" s="138"/>
      <c r="P157" s="14"/>
      <c r="Q157" s="138"/>
      <c r="R157" s="14"/>
      <c r="S157" s="138"/>
      <c r="T157" s="14"/>
      <c r="U157" s="138"/>
      <c r="V157" s="14"/>
      <c r="W157" s="138"/>
      <c r="X157" s="14"/>
      <c r="Y157" s="138"/>
      <c r="Z157" s="14"/>
      <c r="AA157" s="138"/>
      <c r="AB157" s="14"/>
      <c r="AC157" s="138"/>
      <c r="AD157" s="14"/>
      <c r="AF157" s="14"/>
    </row>
    <row r="158" spans="2:32" x14ac:dyDescent="0.25">
      <c r="B158" s="14"/>
      <c r="C158" s="138"/>
      <c r="D158" s="14"/>
      <c r="E158" s="138"/>
      <c r="F158" s="14"/>
      <c r="G158" s="138"/>
      <c r="H158" s="14"/>
      <c r="I158" s="138"/>
      <c r="J158" s="14"/>
      <c r="K158" s="138"/>
      <c r="L158" s="14"/>
      <c r="M158" s="138"/>
      <c r="N158" s="14"/>
      <c r="O158" s="138"/>
      <c r="P158" s="14"/>
      <c r="Q158" s="138"/>
      <c r="R158" s="14"/>
      <c r="S158" s="138"/>
      <c r="T158" s="14"/>
      <c r="U158" s="138"/>
      <c r="V158" s="14"/>
      <c r="W158" s="138"/>
      <c r="X158" s="14"/>
      <c r="Y158" s="138"/>
      <c r="Z158" s="14"/>
      <c r="AA158" s="138"/>
      <c r="AB158" s="14"/>
      <c r="AC158" s="138"/>
      <c r="AD158" s="14"/>
      <c r="AF158" s="14"/>
    </row>
    <row r="159" spans="2:32" x14ac:dyDescent="0.25">
      <c r="B159" s="14"/>
      <c r="C159" s="138"/>
      <c r="D159" s="14"/>
      <c r="E159" s="138"/>
      <c r="F159" s="14"/>
      <c r="G159" s="138"/>
      <c r="H159" s="14"/>
      <c r="I159" s="138"/>
      <c r="J159" s="14"/>
      <c r="K159" s="138"/>
      <c r="L159" s="14"/>
      <c r="M159" s="138"/>
      <c r="N159" s="14"/>
      <c r="O159" s="138"/>
      <c r="P159" s="14"/>
      <c r="Q159" s="138"/>
      <c r="R159" s="14"/>
      <c r="S159" s="138"/>
      <c r="T159" s="14"/>
      <c r="U159" s="138"/>
      <c r="V159" s="14"/>
      <c r="W159" s="138"/>
      <c r="X159" s="14"/>
      <c r="Y159" s="138"/>
      <c r="Z159" s="14"/>
      <c r="AA159" s="138"/>
      <c r="AB159" s="14"/>
      <c r="AC159" s="138"/>
      <c r="AD159" s="14"/>
      <c r="AF159" s="14"/>
    </row>
    <row r="160" spans="2:32" x14ac:dyDescent="0.25">
      <c r="B160" s="14"/>
      <c r="C160" s="138"/>
      <c r="D160" s="14"/>
      <c r="E160" s="138"/>
      <c r="F160" s="14"/>
      <c r="G160" s="138"/>
      <c r="H160" s="14"/>
      <c r="I160" s="138"/>
      <c r="J160" s="14"/>
      <c r="K160" s="138"/>
      <c r="L160" s="14"/>
      <c r="M160" s="138"/>
      <c r="N160" s="14"/>
      <c r="O160" s="138"/>
      <c r="P160" s="14"/>
      <c r="Q160" s="138"/>
      <c r="R160" s="14"/>
      <c r="S160" s="138"/>
      <c r="T160" s="14"/>
      <c r="U160" s="138"/>
      <c r="V160" s="14"/>
      <c r="W160" s="138"/>
      <c r="X160" s="14"/>
      <c r="Y160" s="138"/>
      <c r="Z160" s="14"/>
      <c r="AA160" s="138"/>
      <c r="AB160" s="14"/>
      <c r="AC160" s="138"/>
      <c r="AD160" s="14"/>
      <c r="AF160" s="14"/>
    </row>
    <row r="161" spans="2:32" x14ac:dyDescent="0.25">
      <c r="B161" s="14"/>
      <c r="C161" s="138"/>
      <c r="D161" s="14"/>
      <c r="E161" s="138"/>
      <c r="F161" s="14"/>
      <c r="G161" s="138"/>
      <c r="H161" s="14"/>
      <c r="I161" s="138"/>
      <c r="J161" s="14"/>
      <c r="K161" s="138"/>
      <c r="L161" s="14"/>
      <c r="M161" s="138"/>
      <c r="N161" s="14"/>
      <c r="O161" s="138"/>
      <c r="P161" s="14"/>
      <c r="Q161" s="138"/>
      <c r="R161" s="14"/>
      <c r="S161" s="138"/>
      <c r="T161" s="14"/>
      <c r="U161" s="138"/>
      <c r="V161" s="14"/>
      <c r="W161" s="138"/>
      <c r="X161" s="14"/>
      <c r="Y161" s="138"/>
      <c r="Z161" s="14"/>
      <c r="AA161" s="138"/>
      <c r="AB161" s="14"/>
      <c r="AC161" s="138"/>
      <c r="AD161" s="14"/>
      <c r="AF161" s="14"/>
    </row>
    <row r="162" spans="2:32" x14ac:dyDescent="0.25">
      <c r="B162" s="14"/>
      <c r="C162" s="138"/>
      <c r="D162" s="14"/>
      <c r="E162" s="138"/>
      <c r="F162" s="14"/>
      <c r="G162" s="138"/>
      <c r="H162" s="14"/>
      <c r="I162" s="138"/>
      <c r="J162" s="14"/>
      <c r="K162" s="138"/>
      <c r="L162" s="14"/>
      <c r="M162" s="138"/>
      <c r="N162" s="14"/>
      <c r="O162" s="138"/>
      <c r="P162" s="14"/>
      <c r="Q162" s="138"/>
      <c r="R162" s="14"/>
      <c r="S162" s="138"/>
      <c r="T162" s="14"/>
      <c r="U162" s="138"/>
      <c r="V162" s="14"/>
      <c r="W162" s="138"/>
      <c r="X162" s="14"/>
      <c r="Y162" s="138"/>
      <c r="Z162" s="14"/>
      <c r="AA162" s="138"/>
      <c r="AB162" s="14"/>
      <c r="AC162" s="138"/>
      <c r="AD162" s="14"/>
      <c r="AF162" s="14"/>
    </row>
    <row r="163" spans="2:32" x14ac:dyDescent="0.25">
      <c r="B163" s="14"/>
      <c r="C163" s="138"/>
      <c r="D163" s="14"/>
      <c r="E163" s="138"/>
      <c r="F163" s="14"/>
      <c r="G163" s="138"/>
      <c r="H163" s="14"/>
      <c r="I163" s="138"/>
      <c r="J163" s="14"/>
      <c r="K163" s="138"/>
      <c r="L163" s="14"/>
      <c r="M163" s="138"/>
      <c r="N163" s="14"/>
      <c r="O163" s="138"/>
      <c r="P163" s="14"/>
      <c r="Q163" s="138"/>
      <c r="R163" s="14"/>
      <c r="S163" s="138"/>
      <c r="T163" s="14"/>
      <c r="U163" s="138"/>
      <c r="V163" s="14"/>
      <c r="W163" s="138"/>
      <c r="X163" s="14"/>
      <c r="Y163" s="138"/>
      <c r="Z163" s="14"/>
      <c r="AA163" s="138"/>
      <c r="AB163" s="14"/>
      <c r="AC163" s="138"/>
      <c r="AD163" s="14"/>
      <c r="AF163" s="14"/>
    </row>
    <row r="164" spans="2:32" x14ac:dyDescent="0.25">
      <c r="B164" s="14"/>
      <c r="C164" s="138"/>
      <c r="D164" s="14"/>
      <c r="E164" s="138"/>
      <c r="F164" s="14"/>
      <c r="G164" s="138"/>
      <c r="H164" s="14"/>
      <c r="I164" s="138"/>
      <c r="J164" s="14"/>
      <c r="K164" s="138"/>
      <c r="L164" s="14"/>
      <c r="M164" s="138"/>
      <c r="N164" s="14"/>
      <c r="O164" s="138"/>
      <c r="P164" s="14"/>
      <c r="Q164" s="138"/>
      <c r="R164" s="14"/>
      <c r="S164" s="138"/>
      <c r="T164" s="14"/>
      <c r="U164" s="138"/>
      <c r="V164" s="14"/>
      <c r="W164" s="138"/>
      <c r="X164" s="14"/>
      <c r="Y164" s="138"/>
      <c r="Z164" s="14"/>
      <c r="AA164" s="138"/>
      <c r="AB164" s="14"/>
      <c r="AC164" s="138"/>
      <c r="AD164" s="14"/>
      <c r="AF164" s="14"/>
    </row>
    <row r="165" spans="2:32" x14ac:dyDescent="0.25">
      <c r="B165" s="14"/>
      <c r="C165" s="138"/>
      <c r="D165" s="14"/>
      <c r="E165" s="138"/>
      <c r="F165" s="14"/>
      <c r="G165" s="138"/>
      <c r="H165" s="14"/>
      <c r="I165" s="138"/>
      <c r="J165" s="14"/>
      <c r="K165" s="138"/>
      <c r="L165" s="14"/>
      <c r="M165" s="138"/>
      <c r="N165" s="14"/>
      <c r="O165" s="138"/>
      <c r="P165" s="14"/>
      <c r="Q165" s="138"/>
      <c r="R165" s="14"/>
      <c r="S165" s="138"/>
      <c r="T165" s="14"/>
      <c r="U165" s="138"/>
      <c r="V165" s="14"/>
      <c r="W165" s="138"/>
      <c r="X165" s="14"/>
      <c r="Y165" s="138"/>
      <c r="Z165" s="14"/>
      <c r="AA165" s="138"/>
      <c r="AB165" s="14"/>
      <c r="AC165" s="138"/>
      <c r="AD165" s="14"/>
      <c r="AF165" s="14"/>
    </row>
    <row r="166" spans="2:32" x14ac:dyDescent="0.25">
      <c r="B166" s="14"/>
      <c r="C166" s="138"/>
      <c r="D166" s="14"/>
      <c r="E166" s="138"/>
      <c r="F166" s="14"/>
      <c r="G166" s="138"/>
      <c r="H166" s="14"/>
      <c r="I166" s="138"/>
      <c r="J166" s="14"/>
      <c r="K166" s="138"/>
      <c r="L166" s="14"/>
      <c r="M166" s="138"/>
      <c r="N166" s="14"/>
      <c r="O166" s="138"/>
      <c r="P166" s="14"/>
      <c r="Q166" s="138"/>
      <c r="R166" s="14"/>
      <c r="S166" s="138"/>
      <c r="T166" s="14"/>
      <c r="U166" s="138"/>
      <c r="V166" s="14"/>
      <c r="W166" s="138"/>
      <c r="X166" s="14"/>
      <c r="Y166" s="138"/>
      <c r="Z166" s="14"/>
      <c r="AA166" s="138"/>
      <c r="AB166" s="14"/>
      <c r="AC166" s="138"/>
      <c r="AD166" s="14"/>
      <c r="AF166" s="14"/>
    </row>
    <row r="167" spans="2:32" x14ac:dyDescent="0.25">
      <c r="B167" s="14"/>
      <c r="C167" s="138"/>
      <c r="D167" s="14"/>
      <c r="E167" s="138"/>
      <c r="F167" s="14"/>
      <c r="G167" s="138"/>
      <c r="H167" s="14"/>
      <c r="I167" s="138"/>
      <c r="J167" s="14"/>
      <c r="K167" s="138"/>
      <c r="L167" s="14"/>
      <c r="M167" s="138"/>
      <c r="N167" s="14"/>
      <c r="O167" s="138"/>
      <c r="P167" s="14"/>
      <c r="Q167" s="138"/>
      <c r="R167" s="14"/>
      <c r="S167" s="138"/>
      <c r="T167" s="14"/>
      <c r="U167" s="138"/>
      <c r="V167" s="14"/>
      <c r="W167" s="138"/>
      <c r="X167" s="14"/>
      <c r="Y167" s="138"/>
      <c r="Z167" s="14"/>
      <c r="AA167" s="138"/>
      <c r="AB167" s="14"/>
      <c r="AC167" s="138"/>
      <c r="AD167" s="14"/>
      <c r="AF167" s="14"/>
    </row>
    <row r="168" spans="2:32" x14ac:dyDescent="0.25">
      <c r="B168" s="14"/>
      <c r="C168" s="138"/>
      <c r="D168" s="14"/>
      <c r="E168" s="138"/>
      <c r="F168" s="14"/>
      <c r="G168" s="138"/>
      <c r="H168" s="14"/>
      <c r="I168" s="138"/>
      <c r="J168" s="14"/>
      <c r="K168" s="138"/>
      <c r="L168" s="14"/>
      <c r="M168" s="138"/>
      <c r="N168" s="14"/>
      <c r="O168" s="138"/>
      <c r="P168" s="14"/>
      <c r="Q168" s="138"/>
      <c r="R168" s="14"/>
      <c r="S168" s="138"/>
      <c r="T168" s="14"/>
      <c r="U168" s="138"/>
      <c r="V168" s="14"/>
      <c r="W168" s="138"/>
      <c r="X168" s="14"/>
      <c r="Y168" s="138"/>
      <c r="Z168" s="14"/>
      <c r="AA168" s="138"/>
      <c r="AB168" s="14"/>
      <c r="AC168" s="138"/>
      <c r="AD168" s="14"/>
      <c r="AF168" s="14"/>
    </row>
    <row r="169" spans="2:32" x14ac:dyDescent="0.25">
      <c r="B169" s="14"/>
      <c r="C169" s="138"/>
      <c r="D169" s="14"/>
      <c r="E169" s="138"/>
      <c r="F169" s="14"/>
      <c r="G169" s="138"/>
      <c r="H169" s="14"/>
      <c r="I169" s="138"/>
      <c r="J169" s="14"/>
      <c r="K169" s="138"/>
      <c r="L169" s="14"/>
      <c r="M169" s="138"/>
      <c r="N169" s="14"/>
      <c r="O169" s="138"/>
      <c r="P169" s="14"/>
      <c r="Q169" s="138"/>
      <c r="R169" s="14"/>
      <c r="S169" s="138"/>
      <c r="T169" s="14"/>
      <c r="U169" s="138"/>
      <c r="V169" s="14"/>
      <c r="W169" s="138"/>
      <c r="X169" s="14"/>
      <c r="Y169" s="138"/>
      <c r="Z169" s="14"/>
      <c r="AA169" s="138"/>
      <c r="AB169" s="14"/>
      <c r="AC169" s="138"/>
      <c r="AD169" s="14"/>
      <c r="AF169" s="14"/>
    </row>
    <row r="170" spans="2:32" x14ac:dyDescent="0.25">
      <c r="B170" s="14"/>
      <c r="C170" s="138"/>
      <c r="D170" s="14"/>
      <c r="E170" s="138"/>
      <c r="F170" s="14"/>
      <c r="G170" s="138"/>
      <c r="H170" s="14"/>
      <c r="I170" s="138"/>
      <c r="J170" s="14"/>
      <c r="K170" s="138"/>
      <c r="L170" s="14"/>
      <c r="M170" s="138"/>
      <c r="N170" s="14"/>
      <c r="O170" s="138"/>
      <c r="P170" s="14"/>
      <c r="Q170" s="138"/>
      <c r="R170" s="14"/>
      <c r="S170" s="138"/>
      <c r="T170" s="14"/>
      <c r="U170" s="138"/>
      <c r="V170" s="14"/>
      <c r="W170" s="138"/>
      <c r="X170" s="14"/>
      <c r="Y170" s="138"/>
      <c r="Z170" s="14"/>
      <c r="AA170" s="138"/>
      <c r="AB170" s="14"/>
      <c r="AC170" s="138"/>
      <c r="AD170" s="14"/>
      <c r="AF170" s="14"/>
    </row>
    <row r="171" spans="2:32" x14ac:dyDescent="0.25">
      <c r="B171" s="14"/>
      <c r="C171" s="138"/>
      <c r="D171" s="14"/>
      <c r="E171" s="138"/>
      <c r="F171" s="14"/>
      <c r="G171" s="138"/>
      <c r="H171" s="14"/>
      <c r="I171" s="138"/>
      <c r="J171" s="14"/>
      <c r="K171" s="138"/>
      <c r="L171" s="14"/>
      <c r="M171" s="138"/>
      <c r="N171" s="14"/>
      <c r="O171" s="138"/>
      <c r="P171" s="14"/>
      <c r="Q171" s="138"/>
      <c r="R171" s="14"/>
      <c r="S171" s="138"/>
      <c r="T171" s="14"/>
      <c r="U171" s="138"/>
      <c r="V171" s="14"/>
      <c r="W171" s="138"/>
      <c r="X171" s="14"/>
      <c r="Y171" s="138"/>
      <c r="Z171" s="14"/>
      <c r="AA171" s="138"/>
      <c r="AB171" s="14"/>
      <c r="AC171" s="138"/>
      <c r="AD171" s="14"/>
      <c r="AF171" s="14"/>
    </row>
    <row r="172" spans="2:32" x14ac:dyDescent="0.25">
      <c r="B172" s="14"/>
      <c r="C172" s="138"/>
      <c r="D172" s="14"/>
      <c r="E172" s="138"/>
      <c r="F172" s="14"/>
      <c r="G172" s="138"/>
      <c r="H172" s="14"/>
      <c r="I172" s="138"/>
      <c r="J172" s="14"/>
      <c r="K172" s="138"/>
      <c r="L172" s="14"/>
      <c r="M172" s="138"/>
      <c r="N172" s="14"/>
      <c r="O172" s="138"/>
      <c r="P172" s="14"/>
      <c r="Q172" s="138"/>
      <c r="R172" s="14"/>
      <c r="S172" s="138"/>
      <c r="T172" s="14"/>
      <c r="U172" s="138"/>
      <c r="V172" s="14"/>
      <c r="W172" s="138"/>
      <c r="X172" s="14"/>
      <c r="Y172" s="138"/>
      <c r="Z172" s="14"/>
      <c r="AA172" s="138"/>
      <c r="AB172" s="14"/>
      <c r="AC172" s="138"/>
      <c r="AD172" s="14"/>
      <c r="AF172" s="14"/>
    </row>
    <row r="173" spans="2:32" x14ac:dyDescent="0.25">
      <c r="B173" s="14"/>
      <c r="C173" s="138"/>
      <c r="D173" s="14"/>
      <c r="E173" s="138"/>
      <c r="F173" s="14"/>
      <c r="G173" s="138"/>
      <c r="H173" s="14"/>
      <c r="I173" s="138"/>
      <c r="J173" s="14"/>
      <c r="K173" s="138"/>
      <c r="L173" s="14"/>
      <c r="M173" s="138"/>
      <c r="N173" s="14"/>
      <c r="O173" s="138"/>
      <c r="P173" s="14"/>
      <c r="Q173" s="138"/>
      <c r="R173" s="14"/>
      <c r="S173" s="138"/>
      <c r="T173" s="14"/>
      <c r="U173" s="138"/>
      <c r="V173" s="14"/>
      <c r="W173" s="138"/>
      <c r="X173" s="14"/>
      <c r="Y173" s="138"/>
      <c r="Z173" s="14"/>
      <c r="AA173" s="138"/>
      <c r="AB173" s="14"/>
      <c r="AC173" s="138"/>
      <c r="AD173" s="14"/>
      <c r="AF173" s="14"/>
    </row>
    <row r="174" spans="2:32" x14ac:dyDescent="0.25">
      <c r="B174" s="14"/>
      <c r="C174" s="138"/>
      <c r="D174" s="14"/>
      <c r="E174" s="138"/>
      <c r="F174" s="14"/>
      <c r="G174" s="138"/>
      <c r="H174" s="14"/>
      <c r="I174" s="138"/>
      <c r="J174" s="14"/>
      <c r="K174" s="138"/>
      <c r="L174" s="14"/>
      <c r="M174" s="138"/>
      <c r="N174" s="14"/>
      <c r="O174" s="138"/>
      <c r="P174" s="14"/>
      <c r="Q174" s="138"/>
      <c r="R174" s="14"/>
      <c r="S174" s="138"/>
      <c r="T174" s="14"/>
      <c r="U174" s="138"/>
      <c r="V174" s="14"/>
      <c r="W174" s="138"/>
      <c r="X174" s="14"/>
      <c r="Y174" s="138"/>
      <c r="Z174" s="14"/>
      <c r="AA174" s="138"/>
      <c r="AB174" s="14"/>
      <c r="AC174" s="138"/>
      <c r="AD174" s="14"/>
      <c r="AF174" s="14"/>
    </row>
    <row r="175" spans="2:32" x14ac:dyDescent="0.25">
      <c r="B175" s="14"/>
      <c r="C175" s="138"/>
      <c r="D175" s="14"/>
      <c r="E175" s="138"/>
      <c r="F175" s="14"/>
      <c r="G175" s="138"/>
      <c r="H175" s="14"/>
      <c r="I175" s="138"/>
      <c r="J175" s="14"/>
      <c r="K175" s="138"/>
      <c r="L175" s="14"/>
      <c r="M175" s="138"/>
      <c r="N175" s="14"/>
      <c r="O175" s="138"/>
      <c r="P175" s="14"/>
      <c r="Q175" s="138"/>
      <c r="R175" s="14"/>
      <c r="S175" s="138"/>
      <c r="T175" s="14"/>
      <c r="U175" s="138"/>
      <c r="V175" s="14"/>
      <c r="W175" s="138"/>
      <c r="X175" s="14"/>
      <c r="Y175" s="138"/>
      <c r="Z175" s="14"/>
      <c r="AA175" s="138"/>
      <c r="AB175" s="14"/>
      <c r="AC175" s="138"/>
      <c r="AD175" s="14"/>
      <c r="AF175" s="14"/>
    </row>
    <row r="176" spans="2:32" x14ac:dyDescent="0.25">
      <c r="B176" s="14"/>
      <c r="C176" s="138"/>
      <c r="D176" s="14"/>
      <c r="E176" s="138"/>
      <c r="F176" s="14"/>
      <c r="G176" s="138"/>
      <c r="H176" s="14"/>
      <c r="I176" s="138"/>
      <c r="J176" s="14"/>
      <c r="K176" s="138"/>
      <c r="L176" s="14"/>
      <c r="M176" s="138"/>
      <c r="N176" s="14"/>
      <c r="O176" s="138"/>
      <c r="P176" s="14"/>
      <c r="Q176" s="138"/>
      <c r="R176" s="14"/>
      <c r="S176" s="138"/>
      <c r="T176" s="14"/>
      <c r="U176" s="138"/>
      <c r="V176" s="14"/>
      <c r="W176" s="138"/>
      <c r="X176" s="14"/>
      <c r="Y176" s="138"/>
      <c r="Z176" s="14"/>
      <c r="AA176" s="138"/>
      <c r="AB176" s="14"/>
      <c r="AC176" s="138"/>
      <c r="AD176" s="14"/>
      <c r="AF176" s="14"/>
    </row>
    <row r="177" spans="2:32" x14ac:dyDescent="0.25">
      <c r="B177" s="14"/>
      <c r="C177" s="138"/>
      <c r="D177" s="14"/>
      <c r="E177" s="138"/>
      <c r="F177" s="14"/>
      <c r="G177" s="138"/>
      <c r="H177" s="14"/>
      <c r="I177" s="138"/>
      <c r="J177" s="14"/>
      <c r="K177" s="138"/>
      <c r="L177" s="14"/>
      <c r="M177" s="138"/>
      <c r="N177" s="14"/>
      <c r="O177" s="138"/>
      <c r="P177" s="14"/>
      <c r="Q177" s="138"/>
      <c r="R177" s="14"/>
      <c r="S177" s="138"/>
      <c r="T177" s="14"/>
      <c r="U177" s="138"/>
      <c r="V177" s="14"/>
      <c r="W177" s="138"/>
      <c r="X177" s="14"/>
      <c r="Y177" s="138"/>
      <c r="Z177" s="14"/>
      <c r="AA177" s="138"/>
      <c r="AB177" s="14"/>
      <c r="AC177" s="138"/>
      <c r="AD177" s="14"/>
      <c r="AF177" s="14"/>
    </row>
    <row r="178" spans="2:32" x14ac:dyDescent="0.25">
      <c r="B178" s="14"/>
      <c r="C178" s="138"/>
      <c r="D178" s="14"/>
      <c r="E178" s="138"/>
      <c r="F178" s="14"/>
      <c r="G178" s="138"/>
      <c r="H178" s="14"/>
      <c r="I178" s="138"/>
      <c r="J178" s="14"/>
      <c r="K178" s="138"/>
      <c r="L178" s="14"/>
      <c r="M178" s="138"/>
      <c r="N178" s="14"/>
      <c r="O178" s="138"/>
      <c r="P178" s="14"/>
      <c r="Q178" s="138"/>
      <c r="R178" s="14"/>
      <c r="S178" s="138"/>
      <c r="T178" s="14"/>
      <c r="U178" s="138"/>
      <c r="V178" s="14"/>
      <c r="W178" s="138"/>
      <c r="X178" s="14"/>
      <c r="Y178" s="138"/>
      <c r="Z178" s="14"/>
      <c r="AA178" s="138"/>
      <c r="AB178" s="14"/>
      <c r="AC178" s="138"/>
      <c r="AD178" s="14"/>
      <c r="AF178" s="14"/>
    </row>
    <row r="179" spans="2:32" x14ac:dyDescent="0.25">
      <c r="B179" s="14"/>
      <c r="C179" s="138"/>
      <c r="D179" s="14"/>
      <c r="E179" s="138"/>
      <c r="F179" s="14"/>
      <c r="G179" s="138"/>
      <c r="H179" s="14"/>
      <c r="I179" s="138"/>
      <c r="J179" s="14"/>
      <c r="K179" s="138"/>
      <c r="L179" s="14"/>
      <c r="M179" s="138"/>
      <c r="N179" s="14"/>
      <c r="O179" s="138"/>
      <c r="P179" s="14"/>
      <c r="Q179" s="138"/>
      <c r="R179" s="14"/>
      <c r="S179" s="138"/>
      <c r="T179" s="14"/>
      <c r="U179" s="138"/>
      <c r="V179" s="14"/>
      <c r="W179" s="138"/>
      <c r="X179" s="14"/>
      <c r="Y179" s="138"/>
      <c r="Z179" s="14"/>
      <c r="AA179" s="138"/>
      <c r="AB179" s="14"/>
      <c r="AC179" s="138"/>
      <c r="AD179" s="14"/>
      <c r="AF179" s="14"/>
    </row>
    <row r="180" spans="2:32" x14ac:dyDescent="0.25">
      <c r="B180" s="14"/>
      <c r="C180" s="138"/>
      <c r="D180" s="14"/>
      <c r="E180" s="138"/>
      <c r="F180" s="14"/>
      <c r="G180" s="138"/>
      <c r="H180" s="14"/>
      <c r="I180" s="138"/>
      <c r="J180" s="14"/>
      <c r="K180" s="138"/>
      <c r="L180" s="14"/>
      <c r="M180" s="138"/>
      <c r="N180" s="14"/>
      <c r="O180" s="138"/>
      <c r="P180" s="14"/>
      <c r="Q180" s="138"/>
      <c r="R180" s="14"/>
      <c r="S180" s="138"/>
      <c r="T180" s="14"/>
      <c r="U180" s="138"/>
      <c r="V180" s="14"/>
      <c r="W180" s="138"/>
      <c r="X180" s="14"/>
      <c r="Y180" s="138"/>
      <c r="Z180" s="14"/>
      <c r="AA180" s="138"/>
      <c r="AB180" s="14"/>
      <c r="AC180" s="138"/>
      <c r="AD180" s="14"/>
      <c r="AF180" s="14"/>
    </row>
    <row r="181" spans="2:32" x14ac:dyDescent="0.25">
      <c r="B181" s="14"/>
      <c r="C181" s="138"/>
      <c r="D181" s="14"/>
      <c r="E181" s="138"/>
      <c r="F181" s="14"/>
      <c r="G181" s="138"/>
      <c r="H181" s="14"/>
      <c r="I181" s="138"/>
      <c r="J181" s="14"/>
      <c r="K181" s="138"/>
      <c r="L181" s="14"/>
      <c r="M181" s="138"/>
      <c r="N181" s="14"/>
      <c r="O181" s="138"/>
      <c r="P181" s="14"/>
      <c r="Q181" s="138"/>
      <c r="R181" s="14"/>
      <c r="S181" s="138"/>
      <c r="T181" s="14"/>
      <c r="U181" s="138"/>
      <c r="V181" s="14"/>
      <c r="W181" s="138"/>
      <c r="X181" s="14"/>
      <c r="Y181" s="138"/>
      <c r="Z181" s="14"/>
      <c r="AA181" s="138"/>
      <c r="AB181" s="14"/>
      <c r="AC181" s="138"/>
      <c r="AD181" s="14"/>
      <c r="AF181" s="14"/>
    </row>
    <row r="182" spans="2:32" x14ac:dyDescent="0.25">
      <c r="B182" s="14"/>
      <c r="C182" s="138"/>
      <c r="D182" s="14"/>
      <c r="E182" s="138"/>
      <c r="F182" s="14"/>
      <c r="G182" s="138"/>
      <c r="H182" s="14"/>
      <c r="I182" s="138"/>
      <c r="J182" s="14"/>
      <c r="K182" s="138"/>
      <c r="L182" s="14"/>
      <c r="M182" s="138"/>
      <c r="N182" s="14"/>
      <c r="O182" s="138"/>
      <c r="P182" s="14"/>
      <c r="Q182" s="138"/>
      <c r="R182" s="14"/>
      <c r="S182" s="138"/>
      <c r="T182" s="14"/>
      <c r="U182" s="138"/>
      <c r="V182" s="14"/>
      <c r="W182" s="138"/>
      <c r="X182" s="14"/>
      <c r="Y182" s="138"/>
      <c r="Z182" s="14"/>
      <c r="AA182" s="138"/>
      <c r="AB182" s="14"/>
      <c r="AC182" s="138"/>
      <c r="AD182" s="14"/>
      <c r="AF182" s="14"/>
    </row>
    <row r="183" spans="2:32" x14ac:dyDescent="0.25">
      <c r="B183" s="14"/>
      <c r="C183" s="138"/>
      <c r="D183" s="14"/>
      <c r="E183" s="138"/>
      <c r="F183" s="14"/>
      <c r="G183" s="138"/>
      <c r="H183" s="14"/>
      <c r="I183" s="138"/>
      <c r="J183" s="14"/>
      <c r="K183" s="138"/>
      <c r="L183" s="14"/>
      <c r="M183" s="138"/>
      <c r="N183" s="14"/>
      <c r="O183" s="138"/>
      <c r="P183" s="14"/>
      <c r="Q183" s="138"/>
      <c r="R183" s="14"/>
      <c r="S183" s="138"/>
      <c r="T183" s="14"/>
      <c r="U183" s="138"/>
      <c r="V183" s="14"/>
      <c r="W183" s="138"/>
      <c r="X183" s="14"/>
      <c r="Y183" s="138"/>
      <c r="Z183" s="14"/>
      <c r="AA183" s="138"/>
      <c r="AB183" s="14"/>
      <c r="AC183" s="138"/>
      <c r="AD183" s="14"/>
      <c r="AF183" s="14"/>
    </row>
    <row r="184" spans="2:32" x14ac:dyDescent="0.25">
      <c r="B184" s="14"/>
      <c r="C184" s="138"/>
      <c r="D184" s="14"/>
      <c r="E184" s="138"/>
      <c r="F184" s="14"/>
      <c r="G184" s="138"/>
      <c r="H184" s="14"/>
      <c r="I184" s="138"/>
      <c r="J184" s="14"/>
      <c r="K184" s="138"/>
      <c r="L184" s="14"/>
      <c r="M184" s="138"/>
      <c r="N184" s="14"/>
      <c r="O184" s="138"/>
      <c r="P184" s="14"/>
      <c r="Q184" s="138"/>
      <c r="R184" s="14"/>
      <c r="S184" s="138"/>
      <c r="T184" s="14"/>
      <c r="U184" s="138"/>
      <c r="V184" s="14"/>
      <c r="W184" s="138"/>
      <c r="X184" s="14"/>
      <c r="Y184" s="138"/>
      <c r="Z184" s="14"/>
      <c r="AA184" s="138"/>
      <c r="AB184" s="14"/>
      <c r="AC184" s="138"/>
      <c r="AD184" s="14"/>
      <c r="AF184" s="14"/>
    </row>
    <row r="185" spans="2:32" x14ac:dyDescent="0.25">
      <c r="B185" s="14"/>
      <c r="C185" s="138"/>
      <c r="D185" s="14"/>
      <c r="E185" s="138"/>
      <c r="F185" s="14"/>
      <c r="G185" s="138"/>
      <c r="H185" s="14"/>
      <c r="I185" s="138"/>
      <c r="J185" s="14"/>
      <c r="K185" s="138"/>
      <c r="L185" s="14"/>
      <c r="M185" s="138"/>
      <c r="N185" s="14"/>
      <c r="O185" s="138"/>
      <c r="P185" s="14"/>
      <c r="Q185" s="138"/>
      <c r="R185" s="14"/>
      <c r="S185" s="138"/>
      <c r="T185" s="14"/>
      <c r="U185" s="138"/>
      <c r="V185" s="14"/>
      <c r="W185" s="138"/>
      <c r="X185" s="14"/>
      <c r="Y185" s="138"/>
      <c r="Z185" s="14"/>
      <c r="AA185" s="138"/>
      <c r="AB185" s="14"/>
      <c r="AC185" s="138"/>
      <c r="AD185" s="14"/>
      <c r="AF185" s="14"/>
    </row>
    <row r="186" spans="2:32" x14ac:dyDescent="0.25">
      <c r="B186" s="14"/>
      <c r="C186" s="138"/>
      <c r="D186" s="14"/>
      <c r="E186" s="138"/>
      <c r="F186" s="14"/>
      <c r="G186" s="138"/>
      <c r="H186" s="14"/>
      <c r="I186" s="138"/>
      <c r="J186" s="14"/>
      <c r="K186" s="138"/>
      <c r="L186" s="14"/>
      <c r="M186" s="138"/>
      <c r="N186" s="14"/>
      <c r="O186" s="138"/>
      <c r="P186" s="14"/>
      <c r="Q186" s="138"/>
      <c r="R186" s="14"/>
      <c r="S186" s="138"/>
      <c r="T186" s="14"/>
      <c r="U186" s="138"/>
      <c r="V186" s="14"/>
      <c r="W186" s="138"/>
      <c r="X186" s="14"/>
      <c r="Y186" s="138"/>
      <c r="Z186" s="14"/>
      <c r="AA186" s="138"/>
      <c r="AB186" s="14"/>
      <c r="AC186" s="138"/>
      <c r="AD186" s="14"/>
      <c r="AF186" s="14"/>
    </row>
    <row r="187" spans="2:32" x14ac:dyDescent="0.25">
      <c r="B187" s="14"/>
      <c r="C187" s="138"/>
      <c r="D187" s="14"/>
      <c r="E187" s="138"/>
      <c r="F187" s="14"/>
      <c r="G187" s="138"/>
      <c r="H187" s="14"/>
      <c r="I187" s="138"/>
      <c r="J187" s="14"/>
      <c r="K187" s="138"/>
      <c r="L187" s="14"/>
      <c r="M187" s="138"/>
      <c r="N187" s="14"/>
      <c r="O187" s="138"/>
      <c r="P187" s="14"/>
      <c r="Q187" s="138"/>
      <c r="R187" s="14"/>
      <c r="S187" s="138"/>
      <c r="T187" s="14"/>
      <c r="U187" s="138"/>
      <c r="V187" s="14"/>
      <c r="W187" s="138"/>
      <c r="X187" s="14"/>
      <c r="Y187" s="138"/>
      <c r="Z187" s="14"/>
      <c r="AA187" s="138"/>
      <c r="AB187" s="14"/>
      <c r="AC187" s="138"/>
      <c r="AD187" s="14"/>
      <c r="AF187" s="14"/>
    </row>
  </sheetData>
  <mergeCells count="8">
    <mergeCell ref="Z1:AC1"/>
    <mergeCell ref="AD1:AG1"/>
    <mergeCell ref="B1:E1"/>
    <mergeCell ref="F1:I1"/>
    <mergeCell ref="J1:M1"/>
    <mergeCell ref="N1:Q1"/>
    <mergeCell ref="R1:U1"/>
    <mergeCell ref="V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5"/>
  <sheetViews>
    <sheetView workbookViewId="0">
      <selection activeCell="F14" sqref="F14"/>
    </sheetView>
  </sheetViews>
  <sheetFormatPr defaultRowHeight="15" x14ac:dyDescent="0.25"/>
  <cols>
    <col min="1" max="1" width="12.85546875" bestFit="1" customWidth="1"/>
  </cols>
  <sheetData>
    <row r="1" spans="1:24" ht="15.75" thickBot="1" x14ac:dyDescent="0.3">
      <c r="B1" s="21" t="s">
        <v>195</v>
      </c>
      <c r="C1" s="21"/>
      <c r="D1" s="22" t="s">
        <v>196</v>
      </c>
      <c r="E1" s="22"/>
      <c r="F1" s="22"/>
      <c r="G1" s="21" t="s">
        <v>197</v>
      </c>
      <c r="H1" s="23"/>
      <c r="I1" s="21"/>
      <c r="J1" s="22" t="s">
        <v>198</v>
      </c>
      <c r="K1" s="22"/>
      <c r="L1" s="22"/>
      <c r="M1" s="21" t="s">
        <v>199</v>
      </c>
      <c r="N1" s="21"/>
      <c r="O1" s="21"/>
      <c r="P1" s="22" t="s">
        <v>200</v>
      </c>
      <c r="Q1" s="22"/>
      <c r="R1" s="22"/>
      <c r="S1" s="21" t="s">
        <v>201</v>
      </c>
      <c r="T1" s="21"/>
      <c r="U1" s="21"/>
      <c r="V1" s="22" t="s">
        <v>202</v>
      </c>
      <c r="W1" s="22"/>
      <c r="X1" s="22"/>
    </row>
    <row r="2" spans="1:24" x14ac:dyDescent="0.25">
      <c r="A2" s="19" t="s">
        <v>238</v>
      </c>
      <c r="B2" s="19">
        <v>475.40398191783447</v>
      </c>
      <c r="C2" s="19"/>
      <c r="D2" s="20" t="s">
        <v>238</v>
      </c>
      <c r="E2" s="20">
        <v>56.004367577696712</v>
      </c>
      <c r="F2" s="20"/>
      <c r="G2" s="19" t="s">
        <v>238</v>
      </c>
      <c r="H2" s="19">
        <v>137.04320521078174</v>
      </c>
      <c r="I2" s="19"/>
      <c r="J2" s="20" t="s">
        <v>238</v>
      </c>
      <c r="K2" s="20">
        <v>416.9274289849493</v>
      </c>
      <c r="L2" s="20"/>
      <c r="M2" s="19" t="s">
        <v>238</v>
      </c>
      <c r="N2" s="19">
        <v>95.561103483001332</v>
      </c>
      <c r="O2" s="19"/>
      <c r="P2" s="20" t="s">
        <v>238</v>
      </c>
      <c r="Q2" s="20">
        <v>9.6705787486237504</v>
      </c>
      <c r="R2" s="20"/>
      <c r="S2" s="19" t="s">
        <v>238</v>
      </c>
      <c r="T2" s="19">
        <v>241.40796407971112</v>
      </c>
      <c r="U2" s="19"/>
      <c r="V2" s="20" t="s">
        <v>238</v>
      </c>
      <c r="W2" s="20">
        <v>63.460197464412829</v>
      </c>
      <c r="X2" s="20"/>
    </row>
    <row r="3" spans="1:24" x14ac:dyDescent="0.25">
      <c r="A3" s="15"/>
      <c r="B3" s="15" t="s">
        <v>139</v>
      </c>
      <c r="C3" s="15" t="s">
        <v>239</v>
      </c>
      <c r="D3" s="9"/>
      <c r="E3" s="9" t="s">
        <v>139</v>
      </c>
      <c r="F3" s="9" t="s">
        <v>265</v>
      </c>
      <c r="G3" s="15"/>
      <c r="H3" s="15" t="s">
        <v>139</v>
      </c>
      <c r="I3" s="15" t="s">
        <v>265</v>
      </c>
      <c r="J3" s="9"/>
      <c r="K3" s="9" t="s">
        <v>139</v>
      </c>
      <c r="L3" s="9" t="s">
        <v>265</v>
      </c>
      <c r="M3" s="15"/>
      <c r="N3" s="15" t="s">
        <v>139</v>
      </c>
      <c r="O3" s="15" t="s">
        <v>265</v>
      </c>
      <c r="P3" s="9"/>
      <c r="Q3" s="9" t="s">
        <v>139</v>
      </c>
      <c r="R3" s="9" t="s">
        <v>265</v>
      </c>
      <c r="S3" s="15"/>
      <c r="T3" s="15" t="s">
        <v>139</v>
      </c>
      <c r="U3" s="15" t="s">
        <v>265</v>
      </c>
      <c r="V3" s="9"/>
      <c r="W3" s="9" t="s">
        <v>139</v>
      </c>
      <c r="X3" s="9" t="s">
        <v>265</v>
      </c>
    </row>
    <row r="4" spans="1:24" x14ac:dyDescent="0.25">
      <c r="A4" s="15" t="s">
        <v>240</v>
      </c>
      <c r="B4" s="15">
        <v>1426.2119457535034</v>
      </c>
      <c r="C4" s="15">
        <v>6.7062206505548658E-2</v>
      </c>
      <c r="D4" s="9" t="s">
        <v>240</v>
      </c>
      <c r="E4" s="9">
        <v>168.01310273309014</v>
      </c>
      <c r="F4" s="9">
        <v>1.7589311425156003E-3</v>
      </c>
      <c r="G4" s="15" t="s">
        <v>240</v>
      </c>
      <c r="H4" s="15">
        <v>411.12961563234524</v>
      </c>
      <c r="I4" s="15">
        <v>1.7676911842477654E-2</v>
      </c>
      <c r="J4" s="9" t="s">
        <v>240</v>
      </c>
      <c r="K4" s="9">
        <v>1250.7822869548479</v>
      </c>
      <c r="L4" s="9">
        <v>9.8759744408155447E-3</v>
      </c>
      <c r="M4" s="15" t="s">
        <v>240</v>
      </c>
      <c r="N4" s="15">
        <v>286.68331044900401</v>
      </c>
      <c r="O4" s="15">
        <v>2.0487769543768913E-3</v>
      </c>
      <c r="P4" s="9" t="s">
        <v>240</v>
      </c>
      <c r="Q4" s="9">
        <v>29.011736245871251</v>
      </c>
      <c r="R4" s="9">
        <v>3.7171658781610359E-4</v>
      </c>
      <c r="S4" s="15" t="s">
        <v>240</v>
      </c>
      <c r="T4" s="15">
        <v>724.22389223913342</v>
      </c>
      <c r="U4" s="15">
        <v>1.2754911804141131E-2</v>
      </c>
      <c r="V4" s="9" t="s">
        <v>240</v>
      </c>
      <c r="W4" s="9">
        <v>190.38059239323849</v>
      </c>
      <c r="X4" s="9">
        <v>1.787124561323569E-3</v>
      </c>
    </row>
    <row r="5" spans="1:24" x14ac:dyDescent="0.25">
      <c r="A5" s="15" t="s">
        <v>241</v>
      </c>
      <c r="B5" s="15">
        <v>4754.0398191783443</v>
      </c>
      <c r="C5" s="15">
        <v>0.22354068835182886</v>
      </c>
      <c r="D5" s="9" t="s">
        <v>241</v>
      </c>
      <c r="E5" s="9">
        <v>560.04367577696712</v>
      </c>
      <c r="F5" s="9">
        <v>5.8631038083853341E-3</v>
      </c>
      <c r="G5" s="15" t="s">
        <v>241</v>
      </c>
      <c r="H5" s="15">
        <v>1370.4320521078173</v>
      </c>
      <c r="I5" s="15">
        <v>5.8923039474925498E-2</v>
      </c>
      <c r="J5" s="9" t="s">
        <v>241</v>
      </c>
      <c r="K5" s="9">
        <v>4169.2742898494926</v>
      </c>
      <c r="L5" s="9">
        <v>3.2919914802718477E-2</v>
      </c>
      <c r="M5" s="15" t="s">
        <v>241</v>
      </c>
      <c r="N5" s="15">
        <v>955.6110348300133</v>
      </c>
      <c r="O5" s="15">
        <v>6.8292565145896371E-3</v>
      </c>
      <c r="P5" s="9" t="s">
        <v>241</v>
      </c>
      <c r="Q5" s="9">
        <v>96.705787486237512</v>
      </c>
      <c r="R5" s="9">
        <v>1.2390552927203453E-3</v>
      </c>
      <c r="S5" s="15" t="s">
        <v>241</v>
      </c>
      <c r="T5" s="15">
        <v>2414.0796407971111</v>
      </c>
      <c r="U5" s="15">
        <v>4.2516372680470434E-2</v>
      </c>
      <c r="V5" s="9" t="s">
        <v>241</v>
      </c>
      <c r="W5" s="9">
        <v>634.60197464412829</v>
      </c>
      <c r="X5" s="9">
        <v>5.9570818710785638E-3</v>
      </c>
    </row>
    <row r="6" spans="1:24" x14ac:dyDescent="0.25">
      <c r="C6" t="s">
        <v>239</v>
      </c>
    </row>
    <row r="7" spans="1:24" x14ac:dyDescent="0.25">
      <c r="A7" s="30" t="s">
        <v>266</v>
      </c>
      <c r="C7">
        <f>(C4*$A$15)/1000</f>
        <v>8.0218470177807186E-2</v>
      </c>
      <c r="F7">
        <f t="shared" ref="F7:X7" si="0">(F4*$A$15)/1000</f>
        <v>2.1039982540543107E-3</v>
      </c>
      <c r="I7">
        <f t="shared" si="0"/>
        <v>2.1144768407734923E-2</v>
      </c>
      <c r="L7">
        <f t="shared" si="0"/>
        <v>1.1813443106614739E-2</v>
      </c>
      <c r="O7">
        <f t="shared" si="0"/>
        <v>2.4507060172865498E-3</v>
      </c>
      <c r="R7">
        <f t="shared" si="0"/>
        <v>4.4463994801386683E-4</v>
      </c>
      <c r="U7">
        <f t="shared" si="0"/>
        <v>1.525717040187754E-2</v>
      </c>
      <c r="X7">
        <f t="shared" si="0"/>
        <v>2.1377226577640267E-3</v>
      </c>
    </row>
    <row r="8" spans="1:24" x14ac:dyDescent="0.25">
      <c r="A8" s="30" t="s">
        <v>267</v>
      </c>
      <c r="C8">
        <f>(C5*$A$15)/1000</f>
        <v>0.26739490059269067</v>
      </c>
      <c r="F8">
        <f t="shared" ref="F8:X8" si="1">(F5*$A$15)/1000</f>
        <v>7.0133275135143688E-3</v>
      </c>
      <c r="I8">
        <f t="shared" si="1"/>
        <v>7.0482561359116389E-2</v>
      </c>
      <c r="L8">
        <f t="shared" si="1"/>
        <v>3.937814368871579E-2</v>
      </c>
      <c r="O8">
        <f t="shared" si="1"/>
        <v>8.1690200576218317E-3</v>
      </c>
      <c r="R8">
        <f t="shared" si="1"/>
        <v>1.4821331600462229E-3</v>
      </c>
      <c r="U8">
        <f t="shared" si="1"/>
        <v>5.0857234672925127E-2</v>
      </c>
      <c r="X8">
        <f t="shared" si="1"/>
        <v>7.1257421925467572E-3</v>
      </c>
    </row>
    <row r="14" spans="1:24" x14ac:dyDescent="0.25">
      <c r="A14" t="s">
        <v>268</v>
      </c>
    </row>
    <row r="15" spans="1:24" x14ac:dyDescent="0.25">
      <c r="A15">
        <v>1196.18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8"/>
  <sheetViews>
    <sheetView workbookViewId="0">
      <selection activeCell="A3" sqref="A3"/>
    </sheetView>
  </sheetViews>
  <sheetFormatPr defaultRowHeight="15" x14ac:dyDescent="0.25"/>
  <cols>
    <col min="1" max="1" width="24.140625" customWidth="1"/>
    <col min="2" max="2" width="21.7109375" bestFit="1" customWidth="1"/>
    <col min="11" max="11" width="15" bestFit="1" customWidth="1"/>
    <col min="12" max="12" width="12" bestFit="1" customWidth="1"/>
    <col min="16" max="16" width="17.42578125" bestFit="1" customWidth="1"/>
    <col min="17" max="17" width="10" bestFit="1" customWidth="1"/>
  </cols>
  <sheetData>
    <row r="1" spans="1:17" x14ac:dyDescent="0.25">
      <c r="A1">
        <v>0.5</v>
      </c>
      <c r="B1" t="s">
        <v>246</v>
      </c>
    </row>
    <row r="2" spans="1:17" x14ac:dyDescent="0.25">
      <c r="K2" t="s">
        <v>242</v>
      </c>
      <c r="L2">
        <f>24.1*24*60*60</f>
        <v>2082240.0000000005</v>
      </c>
      <c r="P2" t="s">
        <v>249</v>
      </c>
      <c r="Q2">
        <f>300*24*60*60</f>
        <v>25920000</v>
      </c>
    </row>
    <row r="3" spans="1:17" x14ac:dyDescent="0.25">
      <c r="A3">
        <v>5.4</v>
      </c>
      <c r="B3" t="s">
        <v>252</v>
      </c>
    </row>
    <row r="4" spans="1:17" x14ac:dyDescent="0.25">
      <c r="K4" t="s">
        <v>243</v>
      </c>
      <c r="L4">
        <f>LN(2)/L2</f>
        <v>3.32885344897776E-7</v>
      </c>
    </row>
    <row r="5" spans="1:17" x14ac:dyDescent="0.25">
      <c r="P5" t="s">
        <v>250</v>
      </c>
      <c r="Q5">
        <v>107</v>
      </c>
    </row>
    <row r="6" spans="1:17" x14ac:dyDescent="0.25">
      <c r="K6" t="s">
        <v>244</v>
      </c>
      <c r="L6">
        <f>64.6*60*60</f>
        <v>232559.99999999997</v>
      </c>
    </row>
    <row r="8" spans="1:17" x14ac:dyDescent="0.25">
      <c r="A8">
        <f>A3/Q5</f>
        <v>5.046728971962617E-2</v>
      </c>
      <c r="B8" t="s">
        <v>251</v>
      </c>
      <c r="K8" t="s">
        <v>245</v>
      </c>
      <c r="L8">
        <f>LN(2)/L6</f>
        <v>2.9805090323355066E-6</v>
      </c>
    </row>
    <row r="10" spans="1:17" x14ac:dyDescent="0.25">
      <c r="K10" t="s">
        <v>247</v>
      </c>
      <c r="L10">
        <f>(4468000000)*365.25*24*60*60</f>
        <v>1.409993568E+17</v>
      </c>
    </row>
    <row r="12" spans="1:17" x14ac:dyDescent="0.25">
      <c r="K12" t="s">
        <v>248</v>
      </c>
      <c r="L12">
        <f>LN(2)/L10</f>
        <v>4.9159598759243794E-18</v>
      </c>
    </row>
    <row r="14" spans="1:17" x14ac:dyDescent="0.25">
      <c r="A14">
        <f>A8/L12</f>
        <v>1.026600928270117E+16</v>
      </c>
      <c r="B14" t="s">
        <v>253</v>
      </c>
    </row>
    <row r="15" spans="1:17" x14ac:dyDescent="0.25">
      <c r="A15">
        <f>(L12/(L4-L12))*A14*(EXP(-L12*Q2)-EXP(-L4*Q2))</f>
        <v>151578.49157827243</v>
      </c>
      <c r="B15" t="s">
        <v>254</v>
      </c>
      <c r="K15" t="s">
        <v>256</v>
      </c>
      <c r="L15">
        <v>70.2</v>
      </c>
    </row>
    <row r="16" spans="1:17" x14ac:dyDescent="0.25">
      <c r="A16">
        <f>L4*A15</f>
        <v>5.0458258448117854E-2</v>
      </c>
      <c r="B16" t="s">
        <v>255</v>
      </c>
    </row>
    <row r="17" spans="1:12" x14ac:dyDescent="0.25">
      <c r="K17" t="s">
        <v>257</v>
      </c>
      <c r="L17">
        <f>LN(2)/L15</f>
        <v>9.8738914609678811E-3</v>
      </c>
    </row>
    <row r="18" spans="1:12" x14ac:dyDescent="0.25">
      <c r="A18">
        <f>A16*(1-EXP(-L17*Q2))</f>
        <v>5.0458258448117854E-2</v>
      </c>
      <c r="B18" t="s">
        <v>258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"/>
  <sheetViews>
    <sheetView workbookViewId="0">
      <selection activeCell="B2" sqref="B2:H4"/>
    </sheetView>
  </sheetViews>
  <sheetFormatPr defaultRowHeight="15" x14ac:dyDescent="0.25"/>
  <cols>
    <col min="1" max="1" width="14.28515625" bestFit="1" customWidth="1"/>
    <col min="2" max="2" width="14.42578125" bestFit="1" customWidth="1"/>
    <col min="3" max="3" width="14.5703125" bestFit="1" customWidth="1"/>
    <col min="4" max="4" width="14.28515625" bestFit="1" customWidth="1"/>
    <col min="5" max="5" width="14" bestFit="1" customWidth="1"/>
    <col min="6" max="6" width="14.28515625" bestFit="1" customWidth="1"/>
    <col min="7" max="7" width="14.42578125" bestFit="1" customWidth="1"/>
    <col min="8" max="8" width="14.5703125" bestFit="1" customWidth="1"/>
    <col min="9" max="9" width="13.5703125" bestFit="1" customWidth="1"/>
  </cols>
  <sheetData>
    <row r="1" spans="1:8" x14ac:dyDescent="0.25">
      <c r="A1" s="25" t="s">
        <v>207</v>
      </c>
      <c r="B1" s="25" t="s">
        <v>195</v>
      </c>
      <c r="C1" s="26" t="s">
        <v>196</v>
      </c>
      <c r="D1" s="26" t="s">
        <v>197</v>
      </c>
      <c r="E1" s="26" t="s">
        <v>199</v>
      </c>
      <c r="F1" s="26" t="s">
        <v>200</v>
      </c>
      <c r="G1" s="26" t="s">
        <v>201</v>
      </c>
      <c r="H1" s="26" t="s">
        <v>202</v>
      </c>
    </row>
    <row r="2" spans="1:8" x14ac:dyDescent="0.25">
      <c r="A2" s="24" t="s">
        <v>259</v>
      </c>
      <c r="B2" s="27">
        <v>40.32502913666314</v>
      </c>
      <c r="C2" s="27">
        <v>361.37316690855397</v>
      </c>
      <c r="D2" s="27">
        <v>16.702509419409164</v>
      </c>
      <c r="E2" s="27">
        <v>691.39396955615473</v>
      </c>
      <c r="F2" s="27">
        <v>707.88945963003505</v>
      </c>
      <c r="G2" s="27">
        <v>1698.1959039443668</v>
      </c>
      <c r="H2" s="27">
        <v>118.93180652267478</v>
      </c>
    </row>
    <row r="3" spans="1:8" x14ac:dyDescent="0.25">
      <c r="A3" s="24" t="s">
        <v>260</v>
      </c>
      <c r="B3" s="28">
        <v>50.786378759385869</v>
      </c>
      <c r="C3" s="28">
        <v>119.63136979483997</v>
      </c>
      <c r="D3" s="28">
        <v>24.021665573866517</v>
      </c>
      <c r="E3" s="28">
        <v>119.05735110450038</v>
      </c>
      <c r="F3" s="28">
        <v>129.99518217446658</v>
      </c>
      <c r="G3" s="28">
        <v>790.90881353363272</v>
      </c>
      <c r="H3" s="28">
        <v>175.65528951876553</v>
      </c>
    </row>
    <row r="4" spans="1:8" x14ac:dyDescent="0.25">
      <c r="A4" s="24" t="s">
        <v>261</v>
      </c>
      <c r="B4" s="28">
        <v>39.376343591702089</v>
      </c>
      <c r="C4" s="28">
        <v>1144.681656607773</v>
      </c>
      <c r="D4" s="28">
        <v>22.180175990317643</v>
      </c>
      <c r="E4" s="28">
        <v>285.33531642989948</v>
      </c>
      <c r="F4" s="28">
        <v>1656.33375155469</v>
      </c>
      <c r="G4" s="28">
        <v>470.84308837872067</v>
      </c>
      <c r="H4" s="28">
        <v>107.75222589014361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78</v>
      </c>
    </row>
    <row r="3" spans="1:1" x14ac:dyDescent="0.25">
      <c r="A3" t="s">
        <v>64</v>
      </c>
    </row>
    <row r="4" spans="1:1" x14ac:dyDescent="0.25">
      <c r="A4" t="s">
        <v>105</v>
      </c>
    </row>
    <row r="5" spans="1:1" x14ac:dyDescent="0.25">
      <c r="A5" t="s">
        <v>156</v>
      </c>
    </row>
    <row r="6" spans="1:1" x14ac:dyDescent="0.25">
      <c r="A6" t="s">
        <v>85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51</v>
      </c>
    </row>
    <row r="10" spans="1:1" x14ac:dyDescent="0.25">
      <c r="A10" t="s">
        <v>125</v>
      </c>
    </row>
    <row r="11" spans="1:1" x14ac:dyDescent="0.25">
      <c r="A11" t="s">
        <v>4</v>
      </c>
    </row>
    <row r="12" spans="1:1" x14ac:dyDescent="0.25">
      <c r="A12" t="s">
        <v>84</v>
      </c>
    </row>
    <row r="13" spans="1:1" x14ac:dyDescent="0.25">
      <c r="A13" t="s">
        <v>79</v>
      </c>
    </row>
    <row r="14" spans="1:1" x14ac:dyDescent="0.25">
      <c r="A14" t="s">
        <v>140</v>
      </c>
    </row>
    <row r="15" spans="1:1" x14ac:dyDescent="0.25">
      <c r="A15" t="s">
        <v>28</v>
      </c>
    </row>
    <row r="16" spans="1:1" x14ac:dyDescent="0.25">
      <c r="A16" t="s">
        <v>17</v>
      </c>
    </row>
    <row r="17" spans="1:1" x14ac:dyDescent="0.25">
      <c r="A17" t="s">
        <v>142</v>
      </c>
    </row>
    <row r="18" spans="1:1" x14ac:dyDescent="0.25">
      <c r="A18" t="s">
        <v>31</v>
      </c>
    </row>
    <row r="19" spans="1:1" x14ac:dyDescent="0.25">
      <c r="A19" t="s">
        <v>66</v>
      </c>
    </row>
    <row r="20" spans="1:1" x14ac:dyDescent="0.25">
      <c r="A2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Raw data</vt:lpstr>
      <vt:lpstr>Sheet1</vt:lpstr>
      <vt:lpstr>Calculations</vt:lpstr>
      <vt:lpstr>calculated data</vt:lpstr>
      <vt:lpstr>Percentage data</vt:lpstr>
      <vt:lpstr>LOQ data</vt:lpstr>
      <vt:lpstr>Pa234 calculation</vt:lpstr>
      <vt:lpstr>Decontamination data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2018-11-16T17:19:58Z</dcterms:created>
  <dcterms:modified xsi:type="dcterms:W3CDTF">2022-05-27T13:09:22Z</dcterms:modified>
</cp:coreProperties>
</file>